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/>
  <mc:AlternateContent xmlns:mc="http://schemas.openxmlformats.org/markup-compatibility/2006">
    <mc:Choice Requires="x15">
      <x15ac:absPath xmlns:x15ac="http://schemas.microsoft.com/office/spreadsheetml/2010/11/ac" url="C:\Users\User\Desktop\06.22\"/>
    </mc:Choice>
  </mc:AlternateContent>
  <bookViews>
    <workbookView xWindow="0" yWindow="0" windowWidth="14370" windowHeight="7335" tabRatio="961" activeTab="7"/>
  </bookViews>
  <sheets>
    <sheet name="Előlap" sheetId="1" r:id="rId1"/>
    <sheet name="1. összesítő" sheetId="2" r:id="rId2"/>
    <sheet name="2.1.sz.mell  " sheetId="5" r:id="rId3"/>
    <sheet name="2.2.sz.mell  " sheetId="6" r:id="rId4"/>
    <sheet name="3.sz.mell." sheetId="11" r:id="rId5"/>
    <sheet name="4. sz. mell Önkormányzat" sheetId="13" r:id="rId6"/>
    <sheet name="Óvoda   5. sz. mell" sheetId="16" r:id="rId7"/>
    <sheet name="6. Létszám" sheetId="19" r:id="rId8"/>
  </sheets>
  <definedNames>
    <definedName name="__xlfn_IFERROR">NA()</definedName>
    <definedName name="_xlnm.Print_Titles" localSheetId="5">'4. sz. mell Önkormányzat'!$1:$7</definedName>
    <definedName name="_xlnm.Print_Titles" localSheetId="6">'Óvoda   5. sz. mell'!$1:$8</definedName>
  </definedNames>
  <calcPr calcId="162913"/>
</workbook>
</file>

<file path=xl/calcChain.xml><?xml version="1.0" encoding="utf-8"?>
<calcChain xmlns="http://schemas.openxmlformats.org/spreadsheetml/2006/main">
  <c r="D15" i="2" l="1"/>
  <c r="D115" i="13"/>
  <c r="D10" i="13"/>
  <c r="D14" i="13"/>
  <c r="D14" i="2" s="1"/>
  <c r="D98" i="13"/>
  <c r="D97" i="13"/>
  <c r="D146" i="13"/>
  <c r="D49" i="16"/>
  <c r="D114" i="2" s="1"/>
  <c r="D48" i="16"/>
  <c r="D42" i="16"/>
  <c r="D10" i="2"/>
  <c r="D21" i="13"/>
  <c r="D16" i="13" s="1"/>
  <c r="D66" i="13" s="1"/>
  <c r="D91" i="13" s="1"/>
  <c r="H20" i="5"/>
  <c r="H30" i="5" s="1"/>
  <c r="F20" i="5"/>
  <c r="D159" i="2"/>
  <c r="E159" i="2"/>
  <c r="D135" i="2"/>
  <c r="D131" i="2"/>
  <c r="D132" i="2"/>
  <c r="D130" i="2" s="1"/>
  <c r="H14" i="5" s="1"/>
  <c r="D129" i="2"/>
  <c r="D124" i="2"/>
  <c r="D116" i="2"/>
  <c r="D113" i="2"/>
  <c r="D77" i="2"/>
  <c r="D21" i="5" s="1"/>
  <c r="D20" i="5" s="1"/>
  <c r="D30" i="5" s="1"/>
  <c r="D52" i="2"/>
  <c r="D50" i="2" s="1"/>
  <c r="D10" i="6" s="1"/>
  <c r="D43" i="2"/>
  <c r="D40" i="2"/>
  <c r="D37" i="2"/>
  <c r="D36" i="2"/>
  <c r="D35" i="2"/>
  <c r="D34" i="2"/>
  <c r="D32" i="2"/>
  <c r="D99" i="13"/>
  <c r="D115" i="2" s="1"/>
  <c r="H11" i="5" s="1"/>
  <c r="D114" i="13"/>
  <c r="D101" i="13"/>
  <c r="D50" i="13"/>
  <c r="E50" i="13"/>
  <c r="D31" i="13"/>
  <c r="D50" i="16"/>
  <c r="C14" i="19"/>
  <c r="C14" i="13"/>
  <c r="C9" i="13" s="1"/>
  <c r="C20" i="11"/>
  <c r="C113" i="13"/>
  <c r="C132" i="2"/>
  <c r="C43" i="13"/>
  <c r="C38" i="13" s="1"/>
  <c r="C114" i="13"/>
  <c r="C116" i="2"/>
  <c r="G12" i="5" s="1"/>
  <c r="D11" i="11"/>
  <c r="D20" i="11" s="1"/>
  <c r="C135" i="2"/>
  <c r="C134" i="2" s="1"/>
  <c r="G8" i="6" s="1"/>
  <c r="C131" i="2"/>
  <c r="C130" i="2" s="1"/>
  <c r="G14" i="5" s="1"/>
  <c r="C129" i="2"/>
  <c r="C124" i="2"/>
  <c r="C114" i="2"/>
  <c r="G10" i="5" s="1"/>
  <c r="C115" i="2"/>
  <c r="G11" i="5" s="1"/>
  <c r="C113" i="2"/>
  <c r="C83" i="2"/>
  <c r="C79" i="2"/>
  <c r="C71" i="2"/>
  <c r="C67" i="2"/>
  <c r="C52" i="2"/>
  <c r="C53" i="2"/>
  <c r="C54" i="2"/>
  <c r="C55" i="2"/>
  <c r="C51" i="2"/>
  <c r="C50" i="2"/>
  <c r="C10" i="6" s="1"/>
  <c r="C19" i="6" s="1"/>
  <c r="C40" i="2"/>
  <c r="C41" i="2"/>
  <c r="C42" i="2"/>
  <c r="C43" i="2"/>
  <c r="C38" i="2" s="1"/>
  <c r="C13" i="5" s="1"/>
  <c r="C44" i="2"/>
  <c r="C45" i="2"/>
  <c r="C46" i="2"/>
  <c r="C47" i="2"/>
  <c r="C48" i="2"/>
  <c r="C39" i="2"/>
  <c r="C33" i="2"/>
  <c r="C34" i="2"/>
  <c r="C35" i="2"/>
  <c r="C36" i="2"/>
  <c r="C37" i="2"/>
  <c r="C32" i="2"/>
  <c r="C31" i="2" s="1"/>
  <c r="C30" i="2" s="1"/>
  <c r="C12" i="5" s="1"/>
  <c r="D118" i="13"/>
  <c r="E118" i="13"/>
  <c r="E96" i="13"/>
  <c r="C101" i="13"/>
  <c r="C118" i="13"/>
  <c r="C19" i="19"/>
  <c r="C22" i="19"/>
  <c r="C24" i="19" s="1"/>
  <c r="C30" i="19" s="1"/>
  <c r="C10" i="16"/>
  <c r="D10" i="16"/>
  <c r="E10" i="16"/>
  <c r="E38" i="16"/>
  <c r="E43" i="16" s="1"/>
  <c r="C22" i="16"/>
  <c r="C28" i="16"/>
  <c r="C32" i="16"/>
  <c r="C38" i="16"/>
  <c r="C43" i="16" s="1"/>
  <c r="D38" i="16"/>
  <c r="D39" i="16"/>
  <c r="C39" i="16"/>
  <c r="C47" i="16"/>
  <c r="C59" i="16" s="1"/>
  <c r="E47" i="16"/>
  <c r="E59" i="16" s="1"/>
  <c r="C53" i="16"/>
  <c r="C11" i="2"/>
  <c r="C9" i="2" s="1"/>
  <c r="E11" i="2"/>
  <c r="D12" i="2"/>
  <c r="C13" i="2"/>
  <c r="E13" i="2"/>
  <c r="C15" i="2"/>
  <c r="C18" i="2"/>
  <c r="C20" i="2"/>
  <c r="C16" i="2" s="1"/>
  <c r="C10" i="5" s="1"/>
  <c r="E16" i="13"/>
  <c r="C22" i="2"/>
  <c r="D23" i="13"/>
  <c r="E23" i="13"/>
  <c r="D38" i="13"/>
  <c r="E38" i="13"/>
  <c r="C50" i="13"/>
  <c r="C56" i="13"/>
  <c r="D56" i="13"/>
  <c r="E56" i="13"/>
  <c r="C61" i="13"/>
  <c r="C67" i="13"/>
  <c r="C71" i="13"/>
  <c r="C76" i="13"/>
  <c r="C90" i="13" s="1"/>
  <c r="D76" i="13"/>
  <c r="D90" i="13" s="1"/>
  <c r="E76" i="13"/>
  <c r="E90" i="13"/>
  <c r="C79" i="13"/>
  <c r="C83" i="13"/>
  <c r="C120" i="13"/>
  <c r="D120" i="13"/>
  <c r="D117" i="13" s="1"/>
  <c r="E120" i="13"/>
  <c r="C122" i="13"/>
  <c r="C141" i="2" s="1"/>
  <c r="D122" i="13"/>
  <c r="D141" i="2" s="1"/>
  <c r="E122" i="13"/>
  <c r="E117" i="13" s="1"/>
  <c r="E131" i="13" s="1"/>
  <c r="E158" i="13" s="1"/>
  <c r="C132" i="13"/>
  <c r="D132" i="13"/>
  <c r="E132" i="13"/>
  <c r="C136" i="13"/>
  <c r="C143" i="13"/>
  <c r="D143" i="13"/>
  <c r="E143" i="13"/>
  <c r="C149" i="13"/>
  <c r="B20" i="11"/>
  <c r="C6" i="6"/>
  <c r="G6" i="6" s="1"/>
  <c r="D6" i="6"/>
  <c r="H6" i="6" s="1"/>
  <c r="E6" i="6"/>
  <c r="I6" i="6" s="1"/>
  <c r="F9" i="6"/>
  <c r="C20" i="6"/>
  <c r="D20" i="6"/>
  <c r="D32" i="6"/>
  <c r="E20" i="6"/>
  <c r="E32" i="6" s="1"/>
  <c r="C26" i="6"/>
  <c r="G7" i="5"/>
  <c r="H7" i="5"/>
  <c r="I7" i="5"/>
  <c r="I14" i="5"/>
  <c r="E20" i="5"/>
  <c r="E30" i="5" s="1"/>
  <c r="C25" i="5"/>
  <c r="G30" i="5"/>
  <c r="H12" i="5"/>
  <c r="D134" i="2"/>
  <c r="H8" i="6" s="1"/>
  <c r="H11" i="6"/>
  <c r="H10" i="6" s="1"/>
  <c r="C10" i="2"/>
  <c r="E10" i="2"/>
  <c r="E9" i="2" s="1"/>
  <c r="E9" i="5" s="1"/>
  <c r="D11" i="2"/>
  <c r="C12" i="2"/>
  <c r="E12" i="2"/>
  <c r="D13" i="2"/>
  <c r="E14" i="2"/>
  <c r="C17" i="2"/>
  <c r="D17" i="2"/>
  <c r="E17" i="2"/>
  <c r="D18" i="2"/>
  <c r="E18" i="2"/>
  <c r="C19" i="2"/>
  <c r="D19" i="2"/>
  <c r="E19" i="2"/>
  <c r="D20" i="2"/>
  <c r="E20" i="2"/>
  <c r="C21" i="2"/>
  <c r="E21" i="2"/>
  <c r="C24" i="2"/>
  <c r="D24" i="2"/>
  <c r="D23" i="2" s="1"/>
  <c r="D8" i="6" s="1"/>
  <c r="E24" i="2"/>
  <c r="E23" i="2" s="1"/>
  <c r="E8" i="6" s="1"/>
  <c r="E19" i="6" s="1"/>
  <c r="C25" i="2"/>
  <c r="C26" i="2"/>
  <c r="C27" i="2"/>
  <c r="C28" i="2"/>
  <c r="D31" i="2"/>
  <c r="D38" i="2"/>
  <c r="D13" i="5"/>
  <c r="D56" i="2"/>
  <c r="D14" i="5" s="1"/>
  <c r="E56" i="2"/>
  <c r="C61" i="2"/>
  <c r="H9" i="5"/>
  <c r="I10" i="5"/>
  <c r="I12" i="5"/>
  <c r="D117" i="2"/>
  <c r="H13" i="5" s="1"/>
  <c r="E117" i="2"/>
  <c r="I13" i="5"/>
  <c r="I13" i="6"/>
  <c r="B135" i="2"/>
  <c r="E134" i="2"/>
  <c r="I8" i="6" s="1"/>
  <c r="C136" i="2"/>
  <c r="E136" i="2"/>
  <c r="I12" i="6"/>
  <c r="C148" i="2"/>
  <c r="G22" i="6"/>
  <c r="G32" i="6" s="1"/>
  <c r="D148" i="2"/>
  <c r="E148" i="2"/>
  <c r="E172" i="2" s="1"/>
  <c r="C152" i="2"/>
  <c r="C159" i="2"/>
  <c r="C164" i="2"/>
  <c r="D136" i="2"/>
  <c r="H22" i="6"/>
  <c r="H32" i="6" s="1"/>
  <c r="I11" i="6"/>
  <c r="I10" i="6" s="1"/>
  <c r="G11" i="6"/>
  <c r="G10" i="6" s="1"/>
  <c r="E138" i="2"/>
  <c r="E76" i="2"/>
  <c r="E90" i="2" s="1"/>
  <c r="C20" i="5"/>
  <c r="C30" i="5" s="1"/>
  <c r="D76" i="2"/>
  <c r="D90" i="2" s="1"/>
  <c r="E130" i="2"/>
  <c r="C56" i="2"/>
  <c r="C14" i="5"/>
  <c r="E38" i="2"/>
  <c r="E13" i="5" s="1"/>
  <c r="C96" i="13"/>
  <c r="C131" i="13" s="1"/>
  <c r="C76" i="2"/>
  <c r="C90" i="2" s="1"/>
  <c r="I22" i="6"/>
  <c r="I32" i="6" s="1"/>
  <c r="E31" i="2"/>
  <c r="E30" i="2" s="1"/>
  <c r="E12" i="5" s="1"/>
  <c r="D157" i="13"/>
  <c r="E157" i="13"/>
  <c r="C16" i="13"/>
  <c r="D9" i="13"/>
  <c r="E9" i="13"/>
  <c r="C23" i="13"/>
  <c r="C117" i="13"/>
  <c r="D30" i="13"/>
  <c r="E30" i="13"/>
  <c r="C31" i="13"/>
  <c r="C30" i="13"/>
  <c r="C117" i="2"/>
  <c r="G13" i="5" s="1"/>
  <c r="I9" i="5"/>
  <c r="I11" i="5"/>
  <c r="I19" i="5" s="1"/>
  <c r="I31" i="5" s="1"/>
  <c r="E39" i="16"/>
  <c r="E112" i="2"/>
  <c r="C14" i="2"/>
  <c r="G9" i="5"/>
  <c r="D112" i="2" l="1"/>
  <c r="H10" i="5"/>
  <c r="H19" i="5" s="1"/>
  <c r="H31" i="5" s="1"/>
  <c r="D163" i="13"/>
  <c r="E133" i="2"/>
  <c r="E147" i="2" s="1"/>
  <c r="E173" i="2" s="1"/>
  <c r="D21" i="2"/>
  <c r="D16" i="2" s="1"/>
  <c r="D10" i="5" s="1"/>
  <c r="D172" i="2"/>
  <c r="C23" i="2"/>
  <c r="C66" i="2" s="1"/>
  <c r="C91" i="2" s="1"/>
  <c r="D96" i="13"/>
  <c r="D131" i="13" s="1"/>
  <c r="D158" i="13" s="1"/>
  <c r="C66" i="13"/>
  <c r="C91" i="13" s="1"/>
  <c r="G92" i="13" s="1"/>
  <c r="G93" i="13" s="1"/>
  <c r="I19" i="6"/>
  <c r="C32" i="6"/>
  <c r="D47" i="16"/>
  <c r="D59" i="16" s="1"/>
  <c r="D43" i="16"/>
  <c r="E33" i="6"/>
  <c r="E66" i="13"/>
  <c r="E91" i="13" s="1"/>
  <c r="C172" i="2"/>
  <c r="D30" i="2"/>
  <c r="D12" i="5" s="1"/>
  <c r="E16" i="2"/>
  <c r="E66" i="2" s="1"/>
  <c r="E91" i="2" s="1"/>
  <c r="C157" i="13"/>
  <c r="C158" i="13" s="1"/>
  <c r="D19" i="6"/>
  <c r="D33" i="6" s="1"/>
  <c r="H12" i="6"/>
  <c r="D138" i="2"/>
  <c r="D133" i="2" s="1"/>
  <c r="D147" i="2" s="1"/>
  <c r="D173" i="2" s="1"/>
  <c r="H19" i="6"/>
  <c r="H33" i="6" s="1"/>
  <c r="C138" i="2"/>
  <c r="C133" i="2" s="1"/>
  <c r="G12" i="6"/>
  <c r="G19" i="6"/>
  <c r="G33" i="6" s="1"/>
  <c r="G19" i="5"/>
  <c r="G31" i="5" s="1"/>
  <c r="C9" i="5"/>
  <c r="C112" i="2"/>
  <c r="C147" i="2" s="1"/>
  <c r="C173" i="2" s="1"/>
  <c r="D9" i="2"/>
  <c r="D9" i="5" s="1"/>
  <c r="D19" i="5" s="1"/>
  <c r="G34" i="6"/>
  <c r="C33" i="6"/>
  <c r="H37" i="6"/>
  <c r="C19" i="5"/>
  <c r="I33" i="6"/>
  <c r="I37" i="6" s="1"/>
  <c r="D66" i="2" l="1"/>
  <c r="D91" i="2" s="1"/>
  <c r="D175" i="2" s="1"/>
  <c r="E10" i="5"/>
  <c r="E19" i="5" s="1"/>
  <c r="I33" i="5" s="1"/>
  <c r="G37" i="6"/>
  <c r="E32" i="5"/>
  <c r="E31" i="5"/>
  <c r="E37" i="6" s="1"/>
  <c r="G33" i="5"/>
  <c r="G32" i="5"/>
  <c r="C32" i="5"/>
  <c r="C31" i="5"/>
  <c r="C37" i="6" s="1"/>
  <c r="C33" i="5"/>
  <c r="D31" i="5"/>
  <c r="D37" i="6" s="1"/>
  <c r="H33" i="5"/>
</calcChain>
</file>

<file path=xl/sharedStrings.xml><?xml version="1.0" encoding="utf-8"?>
<sst xmlns="http://schemas.openxmlformats.org/spreadsheetml/2006/main" count="954" uniqueCount="457">
  <si>
    <t>NAGYSÁP  KÖZSÉG ÖNKORMÁNYZAT</t>
  </si>
  <si>
    <t>Nagysáp Község Önkormányzat</t>
  </si>
  <si>
    <t>Összevont mérlege</t>
  </si>
  <si>
    <t>B E V É T E L E K</t>
  </si>
  <si>
    <t>1. sz. táblázat</t>
  </si>
  <si>
    <t>Ezer forintban</t>
  </si>
  <si>
    <t>Sor-
szám</t>
  </si>
  <si>
    <t>Bevételi jogcím</t>
  </si>
  <si>
    <t xml:space="preserve">Eredeti </t>
  </si>
  <si>
    <t>Módosított</t>
  </si>
  <si>
    <t>Teljesítés</t>
  </si>
  <si>
    <t>A</t>
  </si>
  <si>
    <t>B</t>
  </si>
  <si>
    <t>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</si>
  <si>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</si>
  <si>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</si>
  <si>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</si>
  <si>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</si>
  <si>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</si>
  <si>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</si>
  <si>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</si>
  <si>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</si>
  <si>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</si>
  <si>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</si>
  <si>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</si>
  <si>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</si>
  <si>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</si>
  <si>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</si>
  <si>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</si>
  <si>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</si>
  <si>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</si>
  <si>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</si>
  <si>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</si>
  <si>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</si>
  <si>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</si>
  <si>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</si>
  <si>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</si>
  <si>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</si>
  <si>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</si>
  <si>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</si>
  <si>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</si>
  <si>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</si>
  <si>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</si>
  <si>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</si>
  <si>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</si>
  <si>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</si>
  <si>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</si>
  <si>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</si>
  <si>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</si>
  <si>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</si>
  <si>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</si>
  <si>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</si>
  <si>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</si>
  <si>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</si>
  <si>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</si>
  <si>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</si>
  <si>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</si>
  <si>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</si>
  <si>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</si>
  <si>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</si>
  <si>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</si>
  <si>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</si>
  <si>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</si>
  <si>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</si>
  <si>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</si>
  <si>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</si>
  <si>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</si>
  <si>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</si>
  <si>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</si>
  <si>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</si>
  <si>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</si>
  <si>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</si>
  <si>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</si>
  <si>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</si>
  <si>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</si>
  <si>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</si>
  <si>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</si>
  <si>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</si>
  <si>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</si>
  <si>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</si>
  <si>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</si>
  <si>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</si>
  <si>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</si>
  <si>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</si>
  <si>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</si>
  <si>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</si>
  <si>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</si>
  <si>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</si>
  <si>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</si>
  <si>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</si>
  <si>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</si>
  <si>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</si>
  <si>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</si>
  <si>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</si>
  <si>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</si>
  <si>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</si>
  <si>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</si>
  <si>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</si>
  <si>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</si>
  <si>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</si>
  <si>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</si>
  <si>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</si>
  <si>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</si>
  <si>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</si>
  <si>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</si>
  <si>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</si>
  <si>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</si>
  <si>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</si>
  <si>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</si>
  <si>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</si>
  <si>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</si>
  <si>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</si>
  <si>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</si>
  <si>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</si>
  <si>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</si>
  <si>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</si>
  <si>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</si>
  <si>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</si>
  <si>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</si>
  <si>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</si>
  <si>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</si>
  <si>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</si>
  <si>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</si>
  <si>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</si>
  <si>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</si>
  <si>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</si>
  <si>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</si>
  <si>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</si>
  <si>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</si>
  <si>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</si>
  <si>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</si>
  <si>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</si>
  <si>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</si>
  <si>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</si>
  <si>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</si>
  <si>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</si>
  <si>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</si>
  <si>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</si>
  <si>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</si>
  <si>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</si>
  <si>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</si>
  <si>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</si>
  <si>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</si>
  <si>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</si>
  <si>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</si>
  <si>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</si>
  <si>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</si>
  <si>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</si>
  <si>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</si>
  <si>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</si>
  <si>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</si>
  <si>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</si>
  <si>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</si>
  <si>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</si>
  <si>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</si>
  <si>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</si>
  <si>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</si>
  <si>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</si>
  <si>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</si>
  <si>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</si>
  <si>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</si>
  <si>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</si>
  <si>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</si>
  <si>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</si>
  <si>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</si>
  <si>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</si>
  <si>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</si>
  <si>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</si>
  <si>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</si>
  <si>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</si>
  <si>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</si>
  <si>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</si>
  <si>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</si>
  <si>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</si>
  <si>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</si>
  <si>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</si>
  <si>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</si>
  <si>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</si>
  <si>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</si>
  <si>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</si>
  <si>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</si>
  <si>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</si>
  <si>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</si>
  <si>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</si>
  <si>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</si>
  <si>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</si>
  <si>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</si>
  <si>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</si>
  <si>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</si>
  <si>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</si>
  <si>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</si>
  <si>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</si>
  <si>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</si>
  <si>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</si>
  <si>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</si>
  <si>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</si>
  <si>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</si>
  <si>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</si>
  <si>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</si>
  <si>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</si>
  <si>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</si>
  <si>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</si>
  <si>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</si>
  <si>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</si>
  <si>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</si>
  <si>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</si>
  <si>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</si>
  <si>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</si>
  <si>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</si>
  <si>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</si>
  <si>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</si>
  <si>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</si>
  <si>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</si>
  <si>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</si>
  <si>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</si>
  <si>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 (működési tartalék)</t>
  </si>
  <si>
    <t>1.20.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</si>
  <si>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</si>
  <si>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</si>
  <si>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Felújítások</t>
  </si>
  <si>
    <t>2.3.-ból Ídősek Otthona felújítás(3.000e Ft) sport pálya parkosítás ( 1.000 E Ft)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</si>
  <si>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</si>
  <si>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</si>
  <si>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</si>
  <si>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</si>
  <si>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</si>
  <si>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támogatások, kölcsönök törlesztése ÁH-n belülre  KEM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</si>
  <si>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</si>
  <si>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</si>
  <si>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</si>
  <si>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</si>
  <si>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</si>
  <si>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</si>
  <si>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</si>
  <si>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</si>
  <si>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</si>
  <si>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</si>
  <si>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</si>
  <si>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</si>
  <si>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</si>
  <si>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</si>
  <si>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(Előfinanszírozási hitel törlesztése)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</si>
  <si>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</si>
  <si>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</si>
  <si>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</si>
  <si>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</si>
  <si>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</si>
  <si>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</si>
  <si>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</si>
  <si>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</si>
  <si>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</si>
  <si>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</si>
  <si>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</si>
  <si>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</si>
  <si>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</si>
  <si>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</si>
  <si>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</si>
  <si>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</si>
  <si>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</si>
  <si>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</si>
  <si>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</si>
  <si>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</si>
  <si>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</si>
  <si>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</si>
  <si>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</si>
  <si>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</si>
  <si>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</si>
  <si>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</si>
  <si>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</si>
  <si>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C</t>
  </si>
  <si>
    <t>E</t>
  </si>
  <si>
    <t>I. Működési célú bevételek és kiadások mérlege
(Önkormányzati szinten)</t>
  </si>
  <si>
    <t>Bevételek</t>
  </si>
  <si>
    <t>Kiadások</t>
  </si>
  <si>
    <t>Megnevezés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</si>
  <si>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</si>
  <si>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</si>
  <si>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</si>
  <si>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</si>
  <si>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</si>
  <si>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</si>
  <si>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</si>
  <si>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</si>
  <si>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 xml:space="preserve">Működési célú átvett pénzeszközök </t>
  </si>
  <si>
    <t>6.-ból EU-s támogatás (közvetlen)</t>
  </si>
  <si>
    <t>Költségvetési bevételek összesen (1.+2.+4.+5.+6.+8.+…+12.)</t>
  </si>
  <si>
    <t>Költségvetési kiadások összesen (1.+...+12.)</t>
  </si>
  <si>
    <t>12.</t>
  </si>
  <si>
    <t>Hiány belső finanszírozásának bevételei (15.+…+18. )</t>
  </si>
  <si>
    <t>Értékpapír vásárlása, visszavásárlása</t>
  </si>
  <si>
    <t>13.</t>
  </si>
  <si>
    <t xml:space="preserve">   Költségvetési maradvány igénybevétele </t>
  </si>
  <si>
    <t>Likviditási célú hitelek törlesztése</t>
  </si>
  <si>
    <t>14.</t>
  </si>
  <si>
    <t xml:space="preserve">   Vállalkozási maradvány igénybevétele </t>
  </si>
  <si>
    <t>Rövid lejáratú hitelek törlesztése</t>
  </si>
  <si>
    <t>15.</t>
  </si>
  <si>
    <t xml:space="preserve">   Betét visszavonásából származó bevétel </t>
  </si>
  <si>
    <t>Hosszú lejáratú hitelek törlesztése</t>
  </si>
  <si>
    <t>16.</t>
  </si>
  <si>
    <t xml:space="preserve">   Egyéb belső finanszírozási bevételek</t>
  </si>
  <si>
    <t>Kölcsön törlesztése</t>
  </si>
  <si>
    <t>17.</t>
  </si>
  <si>
    <t xml:space="preserve">Hiány külső finanszírozásának bevételei (20.+…+21.) </t>
  </si>
  <si>
    <t>Forgatási célú belföldi, külföldi értékpapírok vásárlása</t>
  </si>
  <si>
    <t>18.</t>
  </si>
  <si>
    <t xml:space="preserve">   Likviditási célú hitelek, kölcsönök felvétele</t>
  </si>
  <si>
    <t>19.</t>
  </si>
  <si>
    <t xml:space="preserve">   Értékpapírok bevételei</t>
  </si>
  <si>
    <t>20.</t>
  </si>
  <si>
    <t>21.</t>
  </si>
  <si>
    <t>22.</t>
  </si>
  <si>
    <t>Működési célú finanszírozási bevételek összesen (14.+19.+22.+23.)</t>
  </si>
  <si>
    <t>Működési célú finanszírozási kiadások összesen (14.+...+23.)</t>
  </si>
  <si>
    <t>23.</t>
  </si>
  <si>
    <t>BEVÉTEL ÖSSZESEN (13.+24.)</t>
  </si>
  <si>
    <t>KIADÁSOK ÖSSZESEN (13.+24.)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</si>
  <si>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</si>
  <si>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</si>
  <si>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</si>
  <si>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</si>
  <si>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</si>
  <si>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</si>
  <si>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</si>
  <si>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</si>
  <si>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</si>
  <si>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Felhalmozási bevételek</t>
  </si>
  <si>
    <t xml:space="preserve">Felhalmozási célú átvett pénzeszközök átvétele </t>
  </si>
  <si>
    <t>4.-ből EU-s támogatás (közvetlen)</t>
  </si>
  <si>
    <t>Egyéb felhalmozási kiadások  ( KEM kölcsön törlesztés)</t>
  </si>
  <si>
    <t>Egyéb felhalmozási célú bevételek</t>
  </si>
  <si>
    <t>Céltartalék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</si>
  <si>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</si>
  <si>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</si>
  <si>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</si>
  <si>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</si>
  <si>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</si>
  <si>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</si>
  <si>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</si>
  <si>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</si>
  <si>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</si>
  <si>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</si>
  <si>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</si>
  <si>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</si>
  <si>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</si>
  <si>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</si>
  <si>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</si>
  <si>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</si>
  <si>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</si>
  <si>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</si>
  <si>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</si>
  <si>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</si>
  <si>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</si>
  <si>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</si>
  <si>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</si>
  <si>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</si>
  <si>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Összesen:</t>
  </si>
  <si>
    <t>ÖSSZESEN:</t>
  </si>
  <si>
    <t>Beruházási (felhalmozási) kiadások előirányzata beruházásonként</t>
  </si>
  <si>
    <t>Beruházás  megnevezése</t>
  </si>
  <si>
    <t>Nagysáp Község Önkormányzata</t>
  </si>
  <si>
    <t>Feladat megnevezése</t>
  </si>
  <si>
    <t>Összes bevétel, kiadás</t>
  </si>
  <si>
    <t>01</t>
  </si>
  <si>
    <t>Száma</t>
  </si>
  <si>
    <t>Előirányzat-csoport, kiemelt előirányzat megnevezése</t>
  </si>
  <si>
    <t>Helyi adók  (4.1.1.+…+4.1.3.)</t>
  </si>
  <si>
    <t xml:space="preserve">Egyéb felhalmozási célú átvett pénzeszköz ( HOLCÍM) 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</si>
  <si>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</si>
  <si>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</si>
  <si>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</si>
  <si>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</si>
  <si>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</si>
  <si>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</si>
  <si>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</si>
  <si>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</si>
  <si>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</si>
  <si>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- Visszatérítendő támogatások, kölcsönök törlesztése ÁH-n belülre KEM</t>
  </si>
  <si>
    <t>Hosszú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</si>
  <si>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</si>
  <si>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</si>
  <si>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</si>
  <si>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</si>
  <si>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</si>
  <si>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</si>
  <si>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03</t>
  </si>
  <si>
    <t>Költségvetési szerv megnevezése</t>
  </si>
  <si>
    <t>Nagysápi Napsugár Óvoda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</si>
  <si>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</si>
  <si>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</si>
  <si>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</si>
  <si>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</si>
  <si>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</si>
  <si>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</si>
  <si>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2.3.-ból EU támogatás</t>
  </si>
  <si>
    <t>Felhalmozási célú támogatások államháztartáson belülről (4.1.+4.2.)</t>
  </si>
  <si>
    <t>Egyéb felhalmozási célú támogatások bevételei államháztartáson belülről</t>
  </si>
  <si>
    <t xml:space="preserve">  4.2.-ből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</si>
  <si>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</si>
  <si>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</si>
  <si>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</si>
  <si>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</si>
  <si>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</si>
  <si>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</si>
  <si>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</si>
  <si>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</si>
  <si>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</si>
  <si>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</si>
  <si>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</si>
  <si>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</si>
  <si>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</si>
  <si>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</si>
  <si>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</si>
  <si>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</si>
  <si>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</si>
  <si>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2015. évi létszámkimutatása</t>
  </si>
  <si>
    <t>Létszám</t>
  </si>
  <si>
    <t>Önkormányzat</t>
  </si>
  <si>
    <t>szakfeladatai</t>
  </si>
  <si>
    <t>Önkormányzat Igazgatási tevékenysége</t>
  </si>
  <si>
    <t>polgármester</t>
  </si>
  <si>
    <t>takarítónő(4 órás)</t>
  </si>
  <si>
    <t>ÓVODA</t>
  </si>
  <si>
    <t>Óvoda pedagógus</t>
  </si>
  <si>
    <t>Dajka</t>
  </si>
  <si>
    <t>Mindösszesen:</t>
  </si>
  <si>
    <t>Tájékoztatás</t>
  </si>
  <si>
    <t xml:space="preserve">közfoglalkoztatott </t>
  </si>
  <si>
    <t xml:space="preserve">  Pályázati önrész</t>
  </si>
  <si>
    <t xml:space="preserve">     - Céltartalék (………………………………………...)</t>
  </si>
  <si>
    <t>Működési célú kvi támogatások és kiegészítő támogatások   REKI</t>
  </si>
  <si>
    <t>2016. évi eredeti előirányzat</t>
  </si>
  <si>
    <t>2016. évi módosított előirányzat</t>
  </si>
  <si>
    <t>Nettó összeg</t>
  </si>
  <si>
    <t>Áfa</t>
  </si>
  <si>
    <t>Bruttó</t>
  </si>
  <si>
    <t>Működési célú kvi támogatások és kiegészítő támogatások  REKI</t>
  </si>
  <si>
    <t xml:space="preserve"> Pályázati önrész</t>
  </si>
  <si>
    <t>Pénzeszköz átadások</t>
  </si>
  <si>
    <t>iskolai tálaló konyha</t>
  </si>
  <si>
    <t>óvodai konyhai tálaló</t>
  </si>
  <si>
    <t>850000</t>
  </si>
  <si>
    <t xml:space="preserve">2.3.-ból </t>
  </si>
  <si>
    <t xml:space="preserve">2016. évi költségvetés </t>
  </si>
  <si>
    <t xml:space="preserve">     - Céltartalék (önk. Pályázati önrész)</t>
  </si>
  <si>
    <t>alpolgármester, 4 fő képviselő</t>
  </si>
  <si>
    <t>könyvtáros</t>
  </si>
  <si>
    <t>Egyéb működési célú támogatások bevételei  ( KÖZMUNKA TÁM)</t>
  </si>
  <si>
    <t>2016.évi költségvetés módosítása</t>
  </si>
  <si>
    <t>forintban</t>
  </si>
  <si>
    <t xml:space="preserve">forintban </t>
  </si>
  <si>
    <t>1. melléklet a   10 /2016.(VI.23.  ) önkormányzati rendelethez</t>
  </si>
  <si>
    <t>2.1. melléklet a   10 / 2016.(VI.23.) önkormányzati rendelethez</t>
  </si>
  <si>
    <t>2.2. melléklet a   10 /2016.(VI.23.  ) önkormányzati rendelethez</t>
  </si>
  <si>
    <t>4. melléklet a    10 /2016.(VI.23. ) önkormányzati rendelethez</t>
  </si>
  <si>
    <t>5. melléklet a    10/2016.(VI.23. ) önkormányzati rendelethez</t>
  </si>
  <si>
    <t>6. melléklet a   10/2016.(VI.23.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</si>
</sst>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#"/>
    <numFmt numFmtId="166" formatCode="mmm\ d/"/>
  </numFmts>
  <fonts count="49" x14ac:knownFonts="1"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15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i/>
      <sz val="8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.5"/>
      <name val="Arial CE"/>
      <family val="2"/>
      <charset val="238"/>
    </font>
    <font>
      <b/>
      <i/>
      <sz val="12"/>
      <name val="Arial CE"/>
      <family val="2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14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31"/>
      </patternFill>
    </fill>
    <fill>
      <patternFill patternType="solid">
        <fgColor indexed="41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46" fillId="4" borderId="7" applyNumberForma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0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255">
    <xf numFmtId="0" fontId="0" fillId="0" borderId="0" xfId="0"/>
    <xf numFmtId="0" fontId="21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6" fillId="0" borderId="0" xfId="40" applyFont="1" applyFill="1" applyProtection="1"/>
    <xf numFmtId="0" fontId="16" fillId="0" borderId="0" xfId="40" applyFont="1" applyFill="1" applyAlignment="1" applyProtection="1">
      <alignment horizontal="right" vertical="center" indent="1"/>
    </xf>
    <xf numFmtId="0" fontId="16" fillId="0" borderId="0" xfId="40" applyFill="1" applyProtection="1"/>
    <xf numFmtId="165" fontId="22" fillId="0" borderId="0" xfId="0" applyNumberFormat="1" applyFont="1" applyFill="1" applyBorder="1" applyAlignment="1" applyProtection="1">
      <alignment horizontal="right" vertical="center" wrapText="1"/>
    </xf>
    <xf numFmtId="0" fontId="26" fillId="0" borderId="10" xfId="4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7" fillId="0" borderId="10" xfId="40" applyFont="1" applyFill="1" applyBorder="1" applyAlignment="1" applyProtection="1">
      <alignment horizontal="center" vertical="center" wrapText="1"/>
    </xf>
    <xf numFmtId="0" fontId="28" fillId="0" borderId="0" xfId="40" applyFont="1" applyFill="1" applyProtection="1"/>
    <xf numFmtId="0" fontId="27" fillId="18" borderId="10" xfId="40" applyFont="1" applyFill="1" applyBorder="1" applyAlignment="1" applyProtection="1">
      <alignment horizontal="left" vertical="center" wrapText="1" indent="1"/>
    </xf>
    <xf numFmtId="165" fontId="29" fillId="18" borderId="10" xfId="40" applyNumberFormat="1" applyFont="1" applyFill="1" applyBorder="1" applyAlignment="1" applyProtection="1">
      <alignment horizontal="right" vertical="center" wrapText="1" indent="1"/>
    </xf>
    <xf numFmtId="0" fontId="0" fillId="0" borderId="0" xfId="40" applyFont="1" applyFill="1" applyProtection="1"/>
    <xf numFmtId="49" fontId="28" fillId="0" borderId="10" xfId="40" applyNumberFormat="1" applyFont="1" applyFill="1" applyBorder="1" applyAlignment="1" applyProtection="1">
      <alignment horizontal="left" vertical="center" wrapText="1" indent="1"/>
    </xf>
    <xf numFmtId="0" fontId="30" fillId="0" borderId="10" xfId="0" applyFont="1" applyBorder="1" applyAlignment="1" applyProtection="1">
      <alignment horizontal="left" wrapText="1" indent="1"/>
    </xf>
    <xf numFmtId="165" fontId="0" fillId="0" borderId="10" xfId="4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0" xfId="0" applyFont="1" applyBorder="1" applyAlignment="1" applyProtection="1">
      <alignment horizontal="left" vertical="center" wrapText="1" indent="1"/>
    </xf>
    <xf numFmtId="0" fontId="0" fillId="0" borderId="10" xfId="40" applyFont="1" applyFill="1" applyBorder="1" applyProtection="1"/>
    <xf numFmtId="0" fontId="31" fillId="18" borderId="10" xfId="0" applyFont="1" applyFill="1" applyBorder="1" applyAlignment="1" applyProtection="1">
      <alignment horizontal="left" vertical="center" wrapText="1" indent="1"/>
    </xf>
    <xf numFmtId="165" fontId="29" fillId="18" borderId="10" xfId="40" applyNumberFormat="1" applyFont="1" applyFill="1" applyBorder="1" applyAlignment="1" applyProtection="1">
      <alignment horizontal="right" vertical="center" wrapText="1" indent="1"/>
      <protection locked="0"/>
    </xf>
    <xf numFmtId="49" fontId="28" fillId="18" borderId="10" xfId="40" applyNumberFormat="1" applyFont="1" applyFill="1" applyBorder="1" applyAlignment="1" applyProtection="1">
      <alignment horizontal="left" vertical="center" wrapText="1" indent="1"/>
    </xf>
    <xf numFmtId="0" fontId="30" fillId="18" borderId="10" xfId="0" applyFont="1" applyFill="1" applyBorder="1" applyAlignment="1" applyProtection="1">
      <alignment horizontal="left" wrapText="1" indent="1"/>
    </xf>
    <xf numFmtId="165" fontId="0" fillId="18" borderId="10" xfId="40" applyNumberFormat="1" applyFont="1" applyFill="1" applyBorder="1" applyAlignment="1" applyProtection="1">
      <alignment horizontal="right" vertical="center" wrapText="1" indent="1"/>
      <protection locked="0"/>
    </xf>
    <xf numFmtId="0" fontId="0" fillId="18" borderId="10" xfId="40" applyFont="1" applyFill="1" applyBorder="1" applyProtection="1"/>
    <xf numFmtId="0" fontId="27" fillId="19" borderId="10" xfId="40" applyFont="1" applyFill="1" applyBorder="1" applyAlignment="1" applyProtection="1">
      <alignment horizontal="left" vertical="center" wrapText="1"/>
    </xf>
    <xf numFmtId="0" fontId="27" fillId="19" borderId="10" xfId="40" applyFont="1" applyFill="1" applyBorder="1" applyAlignment="1" applyProtection="1">
      <alignment horizontal="left" vertical="center" wrapText="1" indent="1"/>
    </xf>
    <xf numFmtId="165" fontId="29" fillId="19" borderId="10" xfId="40" applyNumberFormat="1" applyFont="1" applyFill="1" applyBorder="1" applyAlignment="1" applyProtection="1">
      <alignment horizontal="right" vertical="center" wrapText="1" indent="1"/>
      <protection locked="0"/>
    </xf>
    <xf numFmtId="0" fontId="31" fillId="18" borderId="10" xfId="0" applyFont="1" applyFill="1" applyBorder="1" applyAlignment="1" applyProtection="1">
      <alignment vertical="center" wrapText="1"/>
    </xf>
    <xf numFmtId="0" fontId="30" fillId="0" borderId="10" xfId="0" applyFont="1" applyBorder="1" applyAlignment="1" applyProtection="1">
      <alignment vertical="center" wrapText="1"/>
    </xf>
    <xf numFmtId="0" fontId="30" fillId="0" borderId="10" xfId="0" applyFont="1" applyBorder="1" applyAlignment="1" applyProtection="1">
      <alignment wrapText="1"/>
    </xf>
    <xf numFmtId="0" fontId="31" fillId="0" borderId="10" xfId="0" applyFont="1" applyBorder="1" applyAlignment="1" applyProtection="1">
      <alignment vertical="center" wrapText="1"/>
    </xf>
    <xf numFmtId="0" fontId="31" fillId="0" borderId="10" xfId="0" applyFont="1" applyBorder="1" applyAlignment="1" applyProtection="1">
      <alignment horizontal="left" vertical="center" wrapText="1" indent="1"/>
    </xf>
    <xf numFmtId="0" fontId="31" fillId="18" borderId="10" xfId="0" applyFont="1" applyFill="1" applyBorder="1" applyAlignment="1" applyProtection="1">
      <alignment wrapText="1"/>
    </xf>
    <xf numFmtId="0" fontId="31" fillId="19" borderId="10" xfId="0" applyFont="1" applyFill="1" applyBorder="1" applyAlignment="1" applyProtection="1">
      <alignment vertical="center" wrapText="1"/>
    </xf>
    <xf numFmtId="0" fontId="31" fillId="19" borderId="10" xfId="0" applyFont="1" applyFill="1" applyBorder="1" applyAlignment="1" applyProtection="1">
      <alignment wrapText="1"/>
    </xf>
    <xf numFmtId="0" fontId="23" fillId="0" borderId="0" xfId="40" applyFont="1" applyFill="1" applyBorder="1" applyAlignment="1" applyProtection="1">
      <alignment horizontal="center" vertical="center" wrapText="1"/>
    </xf>
    <xf numFmtId="0" fontId="23" fillId="0" borderId="0" xfId="40" applyFont="1" applyFill="1" applyBorder="1" applyAlignment="1" applyProtection="1">
      <alignment vertical="center" wrapText="1"/>
    </xf>
    <xf numFmtId="165" fontId="29" fillId="0" borderId="0" xfId="40" applyNumberFormat="1" applyFont="1" applyFill="1" applyBorder="1" applyAlignment="1" applyProtection="1">
      <alignment horizontal="right" vertical="center" wrapText="1" indent="1"/>
    </xf>
    <xf numFmtId="0" fontId="16" fillId="0" borderId="0" xfId="40" applyFill="1" applyAlignment="1" applyProtection="1"/>
    <xf numFmtId="0" fontId="0" fillId="0" borderId="10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 applyProtection="1">
      <alignment vertical="center" wrapText="1"/>
    </xf>
    <xf numFmtId="0" fontId="27" fillId="18" borderId="10" xfId="40" applyFont="1" applyFill="1" applyBorder="1" applyAlignment="1" applyProtection="1">
      <alignment vertical="center" wrapText="1"/>
    </xf>
    <xf numFmtId="0" fontId="28" fillId="0" borderId="10" xfId="40" applyFont="1" applyFill="1" applyBorder="1" applyAlignment="1" applyProtection="1">
      <alignment horizontal="left" vertical="center" wrapText="1" indent="1"/>
    </xf>
    <xf numFmtId="0" fontId="28" fillId="18" borderId="10" xfId="40" applyFont="1" applyFill="1" applyBorder="1" applyAlignment="1" applyProtection="1">
      <alignment horizontal="left" vertical="center" wrapText="1" indent="1"/>
    </xf>
    <xf numFmtId="0" fontId="28" fillId="0" borderId="10" xfId="40" applyFont="1" applyFill="1" applyBorder="1" applyAlignment="1" applyProtection="1">
      <alignment horizontal="left" vertical="center" wrapText="1" indent="6"/>
    </xf>
    <xf numFmtId="0" fontId="28" fillId="0" borderId="10" xfId="40" applyFont="1" applyFill="1" applyBorder="1" applyAlignment="1" applyProtection="1">
      <alignment horizontal="left" indent="6"/>
    </xf>
    <xf numFmtId="0" fontId="22" fillId="0" borderId="0" xfId="40" applyFont="1" applyFill="1" applyProtection="1"/>
    <xf numFmtId="165" fontId="29" fillId="19" borderId="10" xfId="40" applyNumberFormat="1" applyFont="1" applyFill="1" applyBorder="1" applyAlignment="1" applyProtection="1">
      <alignment horizontal="right" vertical="center" wrapText="1" indent="1"/>
    </xf>
    <xf numFmtId="165" fontId="32" fillId="18" borderId="10" xfId="0" applyNumberFormat="1" applyFont="1" applyFill="1" applyBorder="1" applyAlignment="1" applyProtection="1">
      <alignment horizontal="right" vertical="center" wrapText="1" indent="1"/>
    </xf>
    <xf numFmtId="0" fontId="27" fillId="0" borderId="10" xfId="40" applyFont="1" applyFill="1" applyBorder="1" applyAlignment="1" applyProtection="1">
      <alignment horizontal="left" vertical="center" wrapText="1" indent="1"/>
    </xf>
    <xf numFmtId="165" fontId="32" fillId="0" borderId="10" xfId="0" applyNumberFormat="1" applyFont="1" applyBorder="1" applyAlignment="1" applyProtection="1">
      <alignment horizontal="right" vertical="center" wrapText="1" indent="1"/>
      <protection locked="0"/>
    </xf>
    <xf numFmtId="0" fontId="33" fillId="0" borderId="0" xfId="40" applyFont="1" applyFill="1" applyProtection="1"/>
    <xf numFmtId="0" fontId="23" fillId="0" borderId="0" xfId="40" applyFont="1" applyFill="1" applyProtection="1"/>
    <xf numFmtId="0" fontId="31" fillId="19" borderId="10" xfId="0" applyFont="1" applyFill="1" applyBorder="1" applyAlignment="1" applyProtection="1">
      <alignment horizontal="left" vertical="center" wrapText="1" indent="1"/>
    </xf>
    <xf numFmtId="0" fontId="34" fillId="19" borderId="10" xfId="0" applyFont="1" applyFill="1" applyBorder="1" applyAlignment="1" applyProtection="1">
      <alignment horizontal="left" vertical="center" wrapText="1" indent="1"/>
    </xf>
    <xf numFmtId="165" fontId="32" fillId="19" borderId="10" xfId="0" applyNumberFormat="1" applyFont="1" applyFill="1" applyBorder="1" applyAlignment="1" applyProtection="1">
      <alignment horizontal="right" vertical="center" wrapText="1" indent="1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23" fillId="0" borderId="0" xfId="0" applyNumberFormat="1" applyFont="1" applyFill="1" applyBorder="1" applyAlignment="1" applyProtection="1">
      <alignment horizontal="center" vertical="center" wrapText="1"/>
    </xf>
    <xf numFmtId="165" fontId="26" fillId="0" borderId="10" xfId="0" applyNumberFormat="1" applyFont="1" applyFill="1" applyBorder="1" applyAlignment="1" applyProtection="1">
      <alignment horizontal="center" vertical="center" wrapText="1"/>
    </xf>
    <xf numFmtId="165" fontId="29" fillId="0" borderId="10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 applyProtection="1">
      <alignment horizontal="center" vertical="center" wrapText="1"/>
    </xf>
    <xf numFmtId="165" fontId="27" fillId="0" borderId="10" xfId="0" applyNumberFormat="1" applyFont="1" applyFill="1" applyBorder="1" applyAlignment="1" applyProtection="1">
      <alignment horizontal="center" vertical="center" wrapText="1"/>
    </xf>
    <xf numFmtId="165" fontId="27" fillId="0" borderId="0" xfId="0" applyNumberFormat="1" applyFont="1" applyFill="1" applyAlignment="1" applyProtection="1">
      <alignment horizontal="center" vertical="center" wrapText="1"/>
    </xf>
    <xf numFmtId="165" fontId="0" fillId="0" borderId="10" xfId="0" applyNumberFormat="1" applyFont="1" applyFill="1" applyBorder="1" applyAlignment="1" applyProtection="1">
      <alignment horizontal="left" vertical="center" wrapText="1" indent="1"/>
    </xf>
    <xf numFmtId="165" fontId="28" fillId="0" borderId="10" xfId="0" applyNumberFormat="1" applyFont="1" applyFill="1" applyBorder="1" applyAlignment="1" applyProtection="1">
      <alignment horizontal="left" vertical="center" wrapText="1" indent="1"/>
    </xf>
    <xf numFmtId="165" fontId="2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10" xfId="0" applyNumberFormat="1" applyFill="1" applyBorder="1" applyAlignment="1" applyProtection="1">
      <alignment vertical="center" wrapText="1"/>
    </xf>
    <xf numFmtId="165" fontId="29" fillId="0" borderId="10" xfId="0" applyNumberFormat="1" applyFont="1" applyFill="1" applyBorder="1" applyAlignment="1" applyProtection="1">
      <alignment horizontal="left" vertical="center" wrapText="1" indent="1"/>
    </xf>
    <xf numFmtId="165" fontId="27" fillId="0" borderId="10" xfId="0" applyNumberFormat="1" applyFont="1" applyFill="1" applyBorder="1" applyAlignment="1" applyProtection="1">
      <alignment horizontal="left" vertical="center" wrapText="1" indent="1"/>
    </xf>
    <xf numFmtId="165" fontId="27" fillId="0" borderId="10" xfId="0" applyNumberFormat="1" applyFont="1" applyFill="1" applyBorder="1" applyAlignment="1" applyProtection="1">
      <alignment horizontal="right" vertical="center" wrapText="1" indent="1"/>
    </xf>
    <xf numFmtId="165" fontId="35" fillId="0" borderId="10" xfId="0" applyNumberFormat="1" applyFont="1" applyFill="1" applyBorder="1" applyAlignment="1" applyProtection="1">
      <alignment horizontal="right" vertical="center" wrapText="1" indent="1"/>
    </xf>
    <xf numFmtId="165" fontId="29" fillId="0" borderId="10" xfId="0" applyNumberFormat="1" applyFont="1" applyFill="1" applyBorder="1" applyAlignment="1" applyProtection="1">
      <alignment horizontal="right" vertical="center" wrapText="1" indent="1"/>
    </xf>
    <xf numFmtId="165" fontId="28" fillId="0" borderId="10" xfId="0" applyNumberFormat="1" applyFont="1" applyFill="1" applyBorder="1" applyAlignment="1" applyProtection="1">
      <alignment horizontal="left" vertical="center" wrapText="1" indent="6"/>
      <protection locked="0"/>
    </xf>
    <xf numFmtId="165" fontId="28" fillId="0" borderId="10" xfId="0" applyNumberFormat="1" applyFont="1" applyFill="1" applyBorder="1" applyAlignment="1" applyProtection="1">
      <alignment horizontal="left" vertical="center" wrapText="1" indent="3"/>
      <protection locked="0"/>
    </xf>
    <xf numFmtId="165" fontId="35" fillId="0" borderId="10" xfId="0" applyNumberFormat="1" applyFont="1" applyFill="1" applyBorder="1" applyAlignment="1" applyProtection="1">
      <alignment horizontal="left" vertical="center" wrapText="1" indent="1"/>
    </xf>
    <xf numFmtId="165" fontId="28" fillId="0" borderId="10" xfId="0" applyNumberFormat="1" applyFont="1" applyFill="1" applyBorder="1" applyAlignment="1" applyProtection="1">
      <alignment horizontal="left" vertical="center" wrapText="1" indent="2"/>
    </xf>
    <xf numFmtId="165" fontId="0" fillId="0" borderId="1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23" fillId="0" borderId="0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Fill="1" applyBorder="1" applyAlignment="1" applyProtection="1">
      <alignment horizontal="center" vertical="center" wrapText="1"/>
    </xf>
    <xf numFmtId="165" fontId="26" fillId="0" borderId="12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>
      <alignment horizontal="center" vertical="center" wrapText="1"/>
    </xf>
    <xf numFmtId="165" fontId="27" fillId="0" borderId="13" xfId="0" applyNumberFormat="1" applyFont="1" applyFill="1" applyBorder="1" applyAlignment="1" applyProtection="1">
      <alignment horizontal="center" vertical="center" wrapText="1"/>
    </xf>
    <xf numFmtId="165" fontId="27" fillId="0" borderId="14" xfId="0" applyNumberFormat="1" applyFont="1" applyFill="1" applyBorder="1" applyAlignment="1" applyProtection="1">
      <alignment horizontal="center" vertical="center" wrapText="1"/>
    </xf>
    <xf numFmtId="165" fontId="26" fillId="0" borderId="11" xfId="0" applyNumberFormat="1" applyFont="1" applyFill="1" applyBorder="1" applyAlignment="1" applyProtection="1">
      <alignment horizontal="left" vertical="center" wrapText="1"/>
    </xf>
    <xf numFmtId="165" fontId="29" fillId="0" borderId="0" xfId="0" applyNumberFormat="1" applyFont="1" applyFill="1" applyAlignment="1">
      <alignment vertical="center" wrapText="1"/>
    </xf>
    <xf numFmtId="165" fontId="28" fillId="0" borderId="15" xfId="0" applyNumberFormat="1" applyFont="1" applyFill="1" applyBorder="1" applyAlignment="1" applyProtection="1">
      <alignment horizontal="left" vertical="center" wrapText="1"/>
      <protection locked="0"/>
    </xf>
    <xf numFmtId="165" fontId="28" fillId="0" borderId="16" xfId="0" applyNumberFormat="1" applyFont="1" applyFill="1" applyBorder="1" applyAlignment="1" applyProtection="1">
      <alignment vertical="center" wrapText="1"/>
      <protection locked="0"/>
    </xf>
    <xf numFmtId="49" fontId="28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165" fontId="2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5" fontId="28" fillId="0" borderId="19" xfId="0" applyNumberFormat="1" applyFont="1" applyFill="1" applyBorder="1" applyAlignment="1" applyProtection="1">
      <alignment vertical="center" wrapText="1"/>
      <protection locked="0"/>
    </xf>
    <xf numFmtId="49" fontId="28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27" fillId="0" borderId="12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165" fontId="16" fillId="0" borderId="0" xfId="0" applyNumberFormat="1" applyFont="1" applyFill="1" applyAlignment="1" applyProtection="1">
      <alignment horizontal="left" vertical="center" wrapText="1"/>
    </xf>
    <xf numFmtId="165" fontId="16" fillId="0" borderId="0" xfId="0" applyNumberFormat="1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vertical="center" wrapText="1"/>
    </xf>
    <xf numFmtId="0" fontId="37" fillId="0" borderId="0" xfId="0" applyFont="1" applyFill="1" applyAlignment="1">
      <alignment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wrapText="1" indent="1"/>
    </xf>
    <xf numFmtId="165" fontId="27" fillId="0" borderId="0" xfId="0" applyNumberFormat="1" applyFont="1" applyFill="1" applyBorder="1" applyAlignment="1" applyProtection="1">
      <alignment horizontal="right" vertical="center" wrapText="1" indent="1"/>
    </xf>
    <xf numFmtId="0" fontId="39" fillId="0" borderId="0" xfId="0" applyFont="1" applyFill="1" applyAlignment="1">
      <alignment vertical="center" wrapText="1"/>
    </xf>
    <xf numFmtId="166" fontId="0" fillId="0" borderId="0" xfId="0" applyNumberFormat="1" applyFill="1" applyAlignment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23" fillId="0" borderId="0" xfId="0" applyFont="1" applyFill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 wrapText="1"/>
    </xf>
    <xf numFmtId="0" fontId="38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vertical="center" wrapText="1"/>
    </xf>
    <xf numFmtId="0" fontId="16" fillId="0" borderId="0" xfId="0" applyFont="1"/>
    <xf numFmtId="164" fontId="16" fillId="0" borderId="0" xfId="0" applyNumberFormat="1" applyFont="1" applyAlignment="1">
      <alignment horizontal="left"/>
    </xf>
    <xf numFmtId="0" fontId="42" fillId="0" borderId="0" xfId="0" applyFont="1" applyBorder="1" applyAlignment="1">
      <alignment horizontal="right"/>
    </xf>
    <xf numFmtId="0" fontId="42" fillId="0" borderId="0" xfId="0" applyFont="1" applyBorder="1" applyAlignment="1"/>
    <xf numFmtId="0" fontId="43" fillId="0" borderId="16" xfId="0" applyFont="1" applyFill="1" applyBorder="1"/>
    <xf numFmtId="0" fontId="42" fillId="0" borderId="16" xfId="0" applyFont="1" applyFill="1" applyBorder="1" applyAlignment="1">
      <alignment horizontal="center"/>
    </xf>
    <xf numFmtId="0" fontId="42" fillId="0" borderId="16" xfId="0" applyFont="1" applyBorder="1" applyAlignment="1">
      <alignment horizontal="center"/>
    </xf>
    <xf numFmtId="0" fontId="42" fillId="0" borderId="16" xfId="0" applyFont="1" applyFill="1" applyBorder="1"/>
    <xf numFmtId="0" fontId="16" fillId="0" borderId="16" xfId="0" applyFont="1" applyBorder="1"/>
    <xf numFmtId="0" fontId="16" fillId="0" borderId="16" xfId="0" applyFont="1" applyFill="1" applyBorder="1"/>
    <xf numFmtId="0" fontId="44" fillId="0" borderId="16" xfId="0" applyFont="1" applyFill="1" applyBorder="1"/>
    <xf numFmtId="0" fontId="44" fillId="0" borderId="16" xfId="0" applyFont="1" applyBorder="1" applyAlignment="1">
      <alignment horizontal="left" vertical="center"/>
    </xf>
    <xf numFmtId="0" fontId="43" fillId="0" borderId="16" xfId="0" applyFont="1" applyBorder="1"/>
    <xf numFmtId="0" fontId="43" fillId="15" borderId="16" xfId="0" applyFont="1" applyFill="1" applyBorder="1"/>
    <xf numFmtId="0" fontId="42" fillId="15" borderId="16" xfId="0" applyFont="1" applyFill="1" applyBorder="1" applyAlignment="1">
      <alignment horizontal="left" vertical="center"/>
    </xf>
    <xf numFmtId="0" fontId="42" fillId="15" borderId="16" xfId="0" applyFont="1" applyFill="1" applyBorder="1"/>
    <xf numFmtId="0" fontId="43" fillId="0" borderId="16" xfId="0" applyFont="1" applyBorder="1" applyAlignment="1">
      <alignment horizontal="left" vertical="center"/>
    </xf>
    <xf numFmtId="0" fontId="42" fillId="0" borderId="0" xfId="0" applyFont="1"/>
    <xf numFmtId="0" fontId="45" fillId="15" borderId="16" xfId="0" applyFont="1" applyFill="1" applyBorder="1"/>
    <xf numFmtId="0" fontId="45" fillId="0" borderId="16" xfId="0" applyFont="1" applyFill="1" applyBorder="1"/>
    <xf numFmtId="0" fontId="16" fillId="15" borderId="16" xfId="0" applyFont="1" applyFill="1" applyBorder="1"/>
    <xf numFmtId="0" fontId="42" fillId="17" borderId="16" xfId="0" applyFont="1" applyFill="1" applyBorder="1"/>
    <xf numFmtId="0" fontId="45" fillId="17" borderId="16" xfId="0" applyFont="1" applyFill="1" applyBorder="1"/>
    <xf numFmtId="165" fontId="0" fillId="0" borderId="0" xfId="0" applyNumberFormat="1" applyFont="1" applyFill="1" applyAlignment="1" applyProtection="1">
      <alignment horizontal="right" vertical="center" wrapText="1" indent="1"/>
    </xf>
    <xf numFmtId="0" fontId="26" fillId="0" borderId="20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vertical="center"/>
    </xf>
    <xf numFmtId="0" fontId="22" fillId="0" borderId="20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7" fillId="0" borderId="20" xfId="0" applyFont="1" applyFill="1" applyBorder="1" applyAlignment="1" applyProtection="1">
      <alignment horizontal="center" vertical="center" wrapText="1"/>
    </xf>
    <xf numFmtId="165" fontId="26" fillId="0" borderId="20" xfId="0" applyNumberFormat="1" applyFont="1" applyFill="1" applyBorder="1" applyAlignment="1" applyProtection="1">
      <alignment horizontal="right" vertical="center" wrapText="1" indent="1"/>
    </xf>
    <xf numFmtId="0" fontId="23" fillId="0" borderId="20" xfId="0" applyFont="1" applyFill="1" applyBorder="1" applyAlignment="1">
      <alignment horizontal="center" vertical="center" wrapText="1"/>
    </xf>
    <xf numFmtId="0" fontId="27" fillId="0" borderId="20" xfId="40" applyFont="1" applyFill="1" applyBorder="1" applyAlignment="1" applyProtection="1">
      <alignment horizontal="center" vertical="center" wrapText="1"/>
    </xf>
    <xf numFmtId="0" fontId="27" fillId="0" borderId="20" xfId="40" applyFont="1" applyFill="1" applyBorder="1" applyAlignment="1" applyProtection="1">
      <alignment horizontal="left" vertical="center" wrapText="1" indent="1"/>
    </xf>
    <xf numFmtId="165" fontId="27" fillId="0" borderId="20" xfId="40" applyNumberFormat="1" applyFont="1" applyFill="1" applyBorder="1" applyAlignment="1" applyProtection="1">
      <alignment horizontal="right" vertical="center" wrapText="1" indent="1"/>
    </xf>
    <xf numFmtId="49" fontId="28" fillId="0" borderId="20" xfId="40" applyNumberFormat="1" applyFont="1" applyFill="1" applyBorder="1" applyAlignment="1" applyProtection="1">
      <alignment horizontal="center" vertical="center" wrapText="1"/>
    </xf>
    <xf numFmtId="0" fontId="30" fillId="0" borderId="20" xfId="0" applyFont="1" applyBorder="1" applyAlignment="1" applyProtection="1">
      <alignment horizontal="left" wrapText="1" indent="1"/>
    </xf>
    <xf numFmtId="165" fontId="28" fillId="0" borderId="20" xfId="4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20" xfId="0" applyFont="1" applyFill="1" applyBorder="1" applyAlignment="1">
      <alignment vertical="center" wrapText="1"/>
    </xf>
    <xf numFmtId="0" fontId="31" fillId="0" borderId="20" xfId="0" applyFont="1" applyBorder="1" applyAlignment="1" applyProtection="1">
      <alignment horizontal="left" vertical="center" wrapText="1" indent="1"/>
    </xf>
    <xf numFmtId="0" fontId="37" fillId="0" borderId="20" xfId="0" applyFont="1" applyFill="1" applyBorder="1" applyAlignment="1">
      <alignment vertical="center" wrapText="1"/>
    </xf>
    <xf numFmtId="165" fontId="28" fillId="0" borderId="20" xfId="40" applyNumberFormat="1" applyFont="1" applyFill="1" applyBorder="1" applyAlignment="1" applyProtection="1">
      <alignment horizontal="right" vertical="center" wrapText="1" indent="1"/>
    </xf>
    <xf numFmtId="0" fontId="31" fillId="0" borderId="20" xfId="0" applyFont="1" applyBorder="1" applyAlignment="1" applyProtection="1">
      <alignment horizontal="center" wrapText="1"/>
    </xf>
    <xf numFmtId="0" fontId="30" fillId="0" borderId="20" xfId="0" applyFont="1" applyBorder="1" applyAlignment="1" applyProtection="1">
      <alignment wrapText="1"/>
    </xf>
    <xf numFmtId="0" fontId="30" fillId="0" borderId="20" xfId="0" applyFont="1" applyBorder="1" applyAlignment="1" applyProtection="1">
      <alignment horizontal="center" wrapText="1"/>
    </xf>
    <xf numFmtId="165" fontId="27" fillId="0" borderId="20" xfId="4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20" xfId="0" applyFont="1" applyBorder="1" applyAlignment="1" applyProtection="1">
      <alignment wrapText="1"/>
    </xf>
    <xf numFmtId="0" fontId="28" fillId="0" borderId="20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left" vertical="center" wrapText="1" indent="1"/>
    </xf>
    <xf numFmtId="0" fontId="27" fillId="0" borderId="20" xfId="40" applyFont="1" applyFill="1" applyBorder="1" applyAlignment="1" applyProtection="1">
      <alignment vertical="center" wrapText="1"/>
    </xf>
    <xf numFmtId="0" fontId="28" fillId="0" borderId="20" xfId="40" applyFont="1" applyFill="1" applyBorder="1" applyAlignment="1" applyProtection="1">
      <alignment horizontal="left" vertical="center" wrapText="1" indent="1"/>
    </xf>
    <xf numFmtId="0" fontId="0" fillId="0" borderId="20" xfId="0" applyFill="1" applyBorder="1" applyAlignment="1">
      <alignment vertical="center" wrapText="1"/>
    </xf>
    <xf numFmtId="0" fontId="28" fillId="0" borderId="20" xfId="40" applyFont="1" applyFill="1" applyBorder="1" applyAlignment="1" applyProtection="1">
      <alignment horizontal="left" indent="6"/>
    </xf>
    <xf numFmtId="0" fontId="28" fillId="0" borderId="20" xfId="40" applyFont="1" applyFill="1" applyBorder="1" applyAlignment="1" applyProtection="1">
      <alignment horizontal="left" vertical="center" wrapText="1" indent="6"/>
    </xf>
    <xf numFmtId="0" fontId="30" fillId="0" borderId="20" xfId="0" applyFont="1" applyBorder="1" applyAlignment="1" applyProtection="1">
      <alignment horizontal="left" vertical="center" wrapText="1" indent="1"/>
    </xf>
    <xf numFmtId="0" fontId="39" fillId="0" borderId="20" xfId="0" applyFont="1" applyFill="1" applyBorder="1" applyAlignment="1">
      <alignment vertical="center" wrapText="1"/>
    </xf>
    <xf numFmtId="165" fontId="31" fillId="0" borderId="20" xfId="0" applyNumberFormat="1" applyFont="1" applyBorder="1" applyAlignment="1" applyProtection="1">
      <alignment horizontal="right" vertical="center" wrapText="1" indent="1"/>
    </xf>
    <xf numFmtId="49" fontId="27" fillId="0" borderId="20" xfId="40" applyNumberFormat="1" applyFont="1" applyFill="1" applyBorder="1" applyAlignment="1" applyProtection="1">
      <alignment horizontal="center" vertical="center" wrapText="1"/>
    </xf>
    <xf numFmtId="165" fontId="34" fillId="0" borderId="20" xfId="0" applyNumberFormat="1" applyFont="1" applyBorder="1" applyAlignment="1" applyProtection="1">
      <alignment horizontal="right" vertical="center" wrapText="1" indent="1"/>
    </xf>
    <xf numFmtId="0" fontId="31" fillId="0" borderId="20" xfId="0" applyFont="1" applyBorder="1" applyAlignment="1" applyProtection="1">
      <alignment horizontal="center" vertical="center" wrapText="1"/>
    </xf>
    <xf numFmtId="0" fontId="34" fillId="0" borderId="20" xfId="0" applyFont="1" applyBorder="1" applyAlignment="1" applyProtection="1">
      <alignment horizontal="left" vertical="center" wrapText="1" indent="1"/>
    </xf>
    <xf numFmtId="0" fontId="0" fillId="0" borderId="20" xfId="0" applyFont="1" applyFill="1" applyBorder="1" applyAlignment="1" applyProtection="1">
      <alignment horizontal="left" vertical="center" wrapText="1"/>
    </xf>
    <xf numFmtId="0" fontId="0" fillId="0" borderId="20" xfId="0" applyFont="1" applyFill="1" applyBorder="1" applyAlignment="1" applyProtection="1">
      <alignment vertical="center" wrapText="1"/>
    </xf>
    <xf numFmtId="0" fontId="0" fillId="0" borderId="20" xfId="0" applyFont="1" applyFill="1" applyBorder="1" applyAlignment="1" applyProtection="1">
      <alignment horizontal="right" vertical="center" wrapText="1" indent="1"/>
    </xf>
    <xf numFmtId="0" fontId="29" fillId="0" borderId="20" xfId="0" applyFont="1" applyFill="1" applyBorder="1" applyAlignment="1" applyProtection="1">
      <alignment horizontal="left" vertical="center"/>
    </xf>
    <xf numFmtId="3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0" xfId="0" applyNumberFormat="1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27" fillId="0" borderId="20" xfId="0" applyFont="1" applyFill="1" applyBorder="1" applyAlignment="1" applyProtection="1">
      <alignment horizontal="left" vertical="center" wrapText="1" indent="1"/>
    </xf>
    <xf numFmtId="165" fontId="27" fillId="0" borderId="20" xfId="0" applyNumberFormat="1" applyFont="1" applyFill="1" applyBorder="1" applyAlignment="1" applyProtection="1">
      <alignment horizontal="right" vertical="center" wrapText="1" indent="1"/>
    </xf>
    <xf numFmtId="49" fontId="28" fillId="0" borderId="20" xfId="0" applyNumberFormat="1" applyFont="1" applyFill="1" applyBorder="1" applyAlignment="1" applyProtection="1">
      <alignment horizontal="center" vertical="center" wrapText="1"/>
    </xf>
    <xf numFmtId="165" fontId="2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20" xfId="0" applyFont="1" applyFill="1" applyBorder="1" applyAlignment="1" applyProtection="1">
      <alignment vertical="center" wrapText="1"/>
    </xf>
    <xf numFmtId="0" fontId="37" fillId="0" borderId="20" xfId="0" applyFont="1" applyFill="1" applyBorder="1" applyAlignment="1" applyProtection="1">
      <alignment vertical="center" wrapText="1"/>
    </xf>
    <xf numFmtId="165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20" xfId="0" applyFont="1" applyBorder="1" applyAlignment="1" applyProtection="1">
      <alignment horizontal="left" wrapText="1" indent="1"/>
    </xf>
    <xf numFmtId="0" fontId="28" fillId="0" borderId="21" xfId="0" applyFont="1" applyFill="1" applyBorder="1" applyAlignment="1" applyProtection="1">
      <alignment horizontal="left" vertical="center" wrapText="1"/>
    </xf>
    <xf numFmtId="0" fontId="28" fillId="0" borderId="21" xfId="0" applyFont="1" applyFill="1" applyBorder="1" applyAlignment="1" applyProtection="1">
      <alignment vertical="center" wrapText="1"/>
    </xf>
    <xf numFmtId="0" fontId="28" fillId="0" borderId="21" xfId="0" applyFont="1" applyFill="1" applyBorder="1" applyAlignment="1" applyProtection="1">
      <alignment horizontal="right" vertical="center" wrapText="1" indent="1"/>
    </xf>
    <xf numFmtId="0" fontId="0" fillId="0" borderId="21" xfId="0" applyFill="1" applyBorder="1" applyAlignment="1" applyProtection="1">
      <alignment vertical="center" wrapText="1"/>
    </xf>
    <xf numFmtId="0" fontId="0" fillId="0" borderId="20" xfId="0" applyFill="1" applyBorder="1" applyAlignment="1" applyProtection="1">
      <alignment vertical="center" wrapText="1"/>
    </xf>
    <xf numFmtId="0" fontId="39" fillId="0" borderId="20" xfId="0" applyFont="1" applyFill="1" applyBorder="1" applyAlignment="1" applyProtection="1">
      <alignment vertical="center" wrapText="1"/>
    </xf>
    <xf numFmtId="0" fontId="0" fillId="0" borderId="20" xfId="0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horizontal="right" vertical="center" wrapText="1" indent="1"/>
    </xf>
    <xf numFmtId="0" fontId="29" fillId="0" borderId="20" xfId="0" applyFont="1" applyFill="1" applyBorder="1" applyAlignment="1" applyProtection="1">
      <alignment vertical="center" wrapText="1"/>
    </xf>
    <xf numFmtId="3" fontId="29" fillId="2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165" fontId="16" fillId="0" borderId="0" xfId="40" applyNumberFormat="1" applyFont="1" applyFill="1" applyAlignment="1" applyProtection="1">
      <alignment horizontal="right" vertical="center" indent="1"/>
    </xf>
    <xf numFmtId="0" fontId="31" fillId="0" borderId="20" xfId="0" applyFont="1" applyBorder="1" applyAlignment="1" applyProtection="1">
      <alignment horizontal="left" wrapText="1" indent="1"/>
    </xf>
    <xf numFmtId="165" fontId="37" fillId="0" borderId="0" xfId="0" applyNumberFormat="1" applyFont="1" applyFill="1" applyAlignment="1">
      <alignment vertical="center" wrapText="1"/>
    </xf>
    <xf numFmtId="0" fontId="28" fillId="21" borderId="10" xfId="40" applyFont="1" applyFill="1" applyBorder="1" applyAlignment="1" applyProtection="1">
      <alignment horizontal="left" vertical="center" wrapText="1" indent="1"/>
    </xf>
    <xf numFmtId="3" fontId="28" fillId="0" borderId="16" xfId="0" applyNumberFormat="1" applyFont="1" applyFill="1" applyBorder="1" applyAlignment="1" applyProtection="1">
      <alignment vertical="center" wrapText="1"/>
      <protection locked="0"/>
    </xf>
    <xf numFmtId="3" fontId="28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16" xfId="0" applyNumberFormat="1" applyFont="1" applyFill="1" applyBorder="1"/>
    <xf numFmtId="3" fontId="47" fillId="0" borderId="20" xfId="0" applyNumberFormat="1" applyFont="1" applyFill="1" applyBorder="1" applyAlignment="1">
      <alignment vertical="center" wrapText="1"/>
    </xf>
    <xf numFmtId="3" fontId="0" fillId="0" borderId="20" xfId="0" applyNumberFormat="1" applyFont="1" applyFill="1" applyBorder="1" applyAlignment="1">
      <alignment vertical="center" wrapText="1"/>
    </xf>
    <xf numFmtId="3" fontId="22" fillId="0" borderId="20" xfId="0" applyNumberFormat="1" applyFont="1" applyFill="1" applyBorder="1" applyAlignment="1">
      <alignment vertical="center" wrapText="1"/>
    </xf>
    <xf numFmtId="3" fontId="0" fillId="0" borderId="10" xfId="40" applyNumberFormat="1" applyFont="1" applyFill="1" applyBorder="1" applyProtection="1"/>
    <xf numFmtId="165" fontId="27" fillId="0" borderId="20" xfId="0" applyNumberFormat="1" applyFont="1" applyFill="1" applyBorder="1" applyAlignment="1" applyProtection="1">
      <alignment vertical="center" wrapText="1"/>
    </xf>
    <xf numFmtId="165" fontId="28" fillId="0" borderId="20" xfId="0" applyNumberFormat="1" applyFont="1" applyFill="1" applyBorder="1" applyAlignment="1" applyProtection="1">
      <alignment vertical="center" wrapText="1"/>
      <protection locked="0"/>
    </xf>
    <xf numFmtId="3" fontId="47" fillId="0" borderId="20" xfId="0" applyNumberFormat="1" applyFont="1" applyFill="1" applyBorder="1" applyAlignment="1" applyProtection="1">
      <alignment vertical="center" wrapText="1"/>
    </xf>
    <xf numFmtId="165" fontId="27" fillId="0" borderId="20" xfId="0" applyNumberFormat="1" applyFont="1" applyFill="1" applyBorder="1" applyAlignment="1" applyProtection="1">
      <alignment vertical="center" wrapText="1"/>
      <protection locked="0"/>
    </xf>
    <xf numFmtId="165" fontId="16" fillId="0" borderId="0" xfId="40" applyNumberFormat="1" applyFill="1" applyProtection="1"/>
    <xf numFmtId="3" fontId="48" fillId="0" borderId="20" xfId="0" applyNumberFormat="1" applyFont="1" applyFill="1" applyBorder="1" applyAlignment="1">
      <alignment vertical="center" wrapText="1"/>
    </xf>
    <xf numFmtId="165" fontId="27" fillId="0" borderId="20" xfId="40" applyNumberFormat="1" applyFont="1" applyFill="1" applyBorder="1" applyAlignment="1" applyProtection="1">
      <alignment vertical="center" wrapText="1"/>
    </xf>
    <xf numFmtId="165" fontId="28" fillId="0" borderId="20" xfId="40" applyNumberFormat="1" applyFont="1" applyFill="1" applyBorder="1" applyAlignment="1" applyProtection="1">
      <alignment vertical="center" wrapText="1"/>
      <protection locked="0"/>
    </xf>
    <xf numFmtId="165" fontId="28" fillId="0" borderId="20" xfId="40" applyNumberFormat="1" applyFont="1" applyFill="1" applyBorder="1" applyAlignment="1" applyProtection="1">
      <alignment vertical="center" wrapText="1"/>
    </xf>
    <xf numFmtId="0" fontId="30" fillId="0" borderId="10" xfId="0" applyFont="1" applyFill="1" applyBorder="1" applyAlignment="1" applyProtection="1">
      <alignment horizontal="left" vertical="center" wrapText="1" indent="1"/>
    </xf>
    <xf numFmtId="165" fontId="46" fillId="0" borderId="10" xfId="4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0" xfId="40" applyNumberFormat="1" applyFont="1" applyFill="1" applyBorder="1" applyAlignment="1" applyProtection="1">
      <alignment horizontal="center" vertical="center"/>
    </xf>
    <xf numFmtId="165" fontId="26" fillId="0" borderId="0" xfId="40" applyNumberFormat="1" applyFont="1" applyFill="1" applyBorder="1" applyAlignment="1" applyProtection="1">
      <alignment horizontal="center" vertical="center"/>
    </xf>
    <xf numFmtId="165" fontId="24" fillId="0" borderId="22" xfId="40" applyNumberFormat="1" applyFont="1" applyFill="1" applyBorder="1" applyAlignment="1" applyProtection="1">
      <alignment horizontal="left"/>
    </xf>
    <xf numFmtId="0" fontId="25" fillId="0" borderId="22" xfId="0" applyFont="1" applyFill="1" applyBorder="1" applyAlignment="1" applyProtection="1">
      <alignment horizontal="right" vertical="center"/>
    </xf>
    <xf numFmtId="165" fontId="22" fillId="0" borderId="0" xfId="0" applyNumberFormat="1" applyFont="1" applyFill="1" applyBorder="1" applyAlignment="1" applyProtection="1">
      <alignment horizontal="right" vertical="center" wrapText="1"/>
    </xf>
    <xf numFmtId="165" fontId="0" fillId="0" borderId="0" xfId="40" applyNumberFormat="1" applyFont="1" applyFill="1" applyBorder="1" applyAlignment="1" applyProtection="1">
      <alignment horizontal="center" vertical="center"/>
    </xf>
    <xf numFmtId="165" fontId="24" fillId="0" borderId="22" xfId="40" applyNumberFormat="1" applyFont="1" applyFill="1" applyBorder="1" applyAlignment="1" applyProtection="1">
      <alignment horizontal="left" vertical="center"/>
    </xf>
    <xf numFmtId="165" fontId="36" fillId="0" borderId="23" xfId="0" applyNumberFormat="1" applyFont="1" applyFill="1" applyBorder="1" applyAlignment="1" applyProtection="1">
      <alignment horizontal="center" vertical="center" wrapText="1"/>
    </xf>
    <xf numFmtId="165" fontId="23" fillId="0" borderId="0" xfId="0" applyNumberFormat="1" applyFont="1" applyFill="1" applyBorder="1" applyAlignment="1" applyProtection="1">
      <alignment horizontal="center" vertical="center" wrapText="1"/>
    </xf>
    <xf numFmtId="165" fontId="25" fillId="0" borderId="0" xfId="0" applyNumberFormat="1" applyFont="1" applyFill="1" applyBorder="1" applyAlignment="1" applyProtection="1">
      <alignment horizontal="center" vertical="center"/>
    </xf>
    <xf numFmtId="165" fontId="26" fillId="0" borderId="1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165" fontId="25" fillId="0" borderId="0" xfId="0" applyNumberFormat="1" applyFont="1" applyFill="1" applyBorder="1" applyAlignment="1" applyProtection="1">
      <alignment horizontal="right" vertical="center"/>
    </xf>
    <xf numFmtId="165" fontId="23" fillId="0" borderId="0" xfId="0" applyNumberFormat="1" applyFont="1" applyFill="1" applyBorder="1" applyAlignment="1">
      <alignment horizontal="center" vertical="center" wrapText="1"/>
    </xf>
    <xf numFmtId="0" fontId="29" fillId="0" borderId="20" xfId="0" applyFont="1" applyFill="1" applyBorder="1" applyAlignment="1" applyProtection="1">
      <alignment horizontal="left" vertical="center"/>
    </xf>
    <xf numFmtId="0" fontId="26" fillId="0" borderId="20" xfId="0" applyFont="1" applyFill="1" applyBorder="1" applyAlignment="1" applyProtection="1">
      <alignment horizontal="center" vertical="center" indent="1"/>
    </xf>
    <xf numFmtId="49" fontId="26" fillId="0" borderId="20" xfId="0" applyNumberFormat="1" applyFont="1" applyFill="1" applyBorder="1" applyAlignment="1" applyProtection="1">
      <alignment horizontal="center" vertical="center" indent="1"/>
    </xf>
    <xf numFmtId="0" fontId="25" fillId="0" borderId="20" xfId="0" applyFont="1" applyFill="1" applyBorder="1" applyAlignment="1" applyProtection="1">
      <alignment horizontal="right" vertical="center"/>
    </xf>
    <xf numFmtId="49" fontId="26" fillId="0" borderId="20" xfId="0" applyNumberFormat="1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right" vertical="center"/>
    </xf>
    <xf numFmtId="0" fontId="41" fillId="0" borderId="0" xfId="0" applyFont="1" applyBorder="1" applyAlignment="1">
      <alignment horizontal="right"/>
    </xf>
    <xf numFmtId="0" fontId="43" fillId="0" borderId="0" xfId="0" applyFont="1" applyBorder="1" applyAlignment="1">
      <alignment horizontal="center"/>
    </xf>
    <xf numFmtId="0" fontId="42" fillId="0" borderId="24" xfId="0" applyFont="1" applyFill="1" applyBorder="1" applyAlignment="1">
      <alignment horizontal="center" vertical="center"/>
    </xf>
  </cellXfs>
  <cellStyles count="4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perhivatkozás" xfId="27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Már látott hiperhivatkozás" xfId="39"/>
    <cellStyle name="Normál" xfId="0" builtinId="0"/>
    <cellStyle name="Normál_KVRENMUNKA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66CC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FE7F5"/>
      <rgbColor rgb="00CCFFCC"/>
      <rgbColor rgb="00FFFF99"/>
      <rgbColor rgb="0099CCFF"/>
      <rgbColor rgb="00FF99CC"/>
      <rgbColor rgb="00BFBFB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A30"/>
  <sheetViews>
    <sheetView workbookViewId="0">
      <selection activeCell="A22" sqref="A22"/>
    </sheetView>
  </sheetViews>
  <sheetFormatPr defaultColWidth="12.83203125" defaultRowHeight="12.75" x14ac:dyDescent="0.2"/>
  <cols>
    <col min="1" max="1" width="89.6640625" customWidth="1"/>
  </cols>
  <sheetData>
    <row r="13" spans="1:1" ht="19.5" x14ac:dyDescent="0.3">
      <c r="A13" s="1" t="s">
        <v>0</v>
      </c>
    </row>
    <row r="14" spans="1:1" ht="19.5" x14ac:dyDescent="0.3">
      <c r="A14" s="1" t="s">
        <v>448</v>
      </c>
    </row>
    <row r="30" spans="1:1" x14ac:dyDescent="0.2">
      <c r="A30" s="2"/>
    </row>
  </sheetData>
  <sheetProtection selectLockedCells="1" selectUnlockedCells="1"/>
  <pageMargins left="0.78749999999999998" right="0.78749999999999998" top="0.88611111111111107" bottom="0.88611111111111107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75"/>
  <sheetViews>
    <sheetView workbookViewId="0">
      <selection activeCell="A2" sqref="A2:E2"/>
    </sheetView>
  </sheetViews>
  <sheetFormatPr defaultRowHeight="15.75" x14ac:dyDescent="0.25"/>
  <cols>
    <col min="1" max="1" width="9.5" style="3" customWidth="1"/>
    <col min="2" max="2" width="91.6640625" style="3" customWidth="1"/>
    <col min="3" max="3" width="14.33203125" style="4" bestFit="1" customWidth="1"/>
    <col min="4" max="4" width="14.33203125" style="5" bestFit="1" customWidth="1"/>
    <col min="5" max="254" width="9.33203125" style="5"/>
  </cols>
  <sheetData>
    <row r="1" spans="1:5" ht="17.100000000000001" customHeight="1" x14ac:dyDescent="0.25">
      <c r="A1" s="236" t="s">
        <v>451</v>
      </c>
      <c r="B1" s="236"/>
      <c r="C1" s="236"/>
      <c r="D1" s="236"/>
      <c r="E1" s="236"/>
    </row>
    <row r="2" spans="1:5" x14ac:dyDescent="0.25">
      <c r="A2" s="237" t="s">
        <v>1</v>
      </c>
      <c r="B2" s="237"/>
      <c r="C2" s="237"/>
      <c r="D2" s="237"/>
      <c r="E2" s="237"/>
    </row>
    <row r="3" spans="1:5" x14ac:dyDescent="0.25">
      <c r="A3" s="237" t="s">
        <v>443</v>
      </c>
      <c r="B3" s="237"/>
      <c r="C3" s="237"/>
      <c r="D3" s="237"/>
      <c r="E3" s="237"/>
    </row>
    <row r="4" spans="1:5" x14ac:dyDescent="0.25">
      <c r="A4" s="237" t="s">
        <v>2</v>
      </c>
      <c r="B4" s="237"/>
      <c r="C4" s="237"/>
      <c r="D4" s="237"/>
      <c r="E4" s="237"/>
    </row>
    <row r="5" spans="1:5" x14ac:dyDescent="0.25">
      <c r="A5" s="232" t="s">
        <v>3</v>
      </c>
      <c r="B5" s="232"/>
      <c r="C5" s="232"/>
      <c r="D5" s="232"/>
      <c r="E5" s="232"/>
    </row>
    <row r="6" spans="1:5" ht="15.95" customHeight="1" x14ac:dyDescent="0.25">
      <c r="A6" s="238" t="s">
        <v>4</v>
      </c>
      <c r="B6" s="238"/>
      <c r="C6" s="235" t="s">
        <v>449</v>
      </c>
      <c r="D6" s="235"/>
      <c r="E6" s="235"/>
    </row>
    <row r="7" spans="1:5" ht="25.35" customHeight="1" x14ac:dyDescent="0.25">
      <c r="A7" s="7" t="s">
        <v>6</v>
      </c>
      <c r="B7" s="7" t="s">
        <v>7</v>
      </c>
      <c r="C7" s="8" t="s">
        <v>8</v>
      </c>
      <c r="D7" s="8" t="s">
        <v>9</v>
      </c>
      <c r="E7" s="8" t="s">
        <v>10</v>
      </c>
    </row>
    <row r="8" spans="1:5" s="10" customFormat="1" ht="12" customHeight="1" x14ac:dyDescent="0.2">
      <c r="A8" s="9" t="s">
        <v>11</v>
      </c>
      <c r="B8" s="9" t="s">
        <v>12</v>
      </c>
      <c r="C8" s="8" t="s">
        <v>13</v>
      </c>
      <c r="D8" s="8" t="s">
        <v>13</v>
      </c>
      <c r="E8" s="8"/>
    </row>
    <row r="9" spans="1:5" s="13" customFormat="1" ht="12" customHeight="1" x14ac:dyDescent="0.2">
      <c r="A9" s="11" t="s">
        <v>14</v>
      </c>
      <c r="B9" s="11" t="s">
        <v>15</v>
      </c>
      <c r="C9" s="12">
        <f>+C10+C11+C12+C13+C14+C15</f>
        <v>84034000</v>
      </c>
      <c r="D9" s="12">
        <f>+D10+D11+D12+D13+D14+D15</f>
        <v>84549460</v>
      </c>
      <c r="E9" s="12">
        <f>+E10+E11+E12+E13+E14+E15</f>
        <v>0</v>
      </c>
    </row>
    <row r="10" spans="1:5" s="13" customFormat="1" ht="12" customHeight="1" x14ac:dyDescent="0.2">
      <c r="A10" s="14" t="s">
        <v>16</v>
      </c>
      <c r="B10" s="15" t="s">
        <v>17</v>
      </c>
      <c r="C10" s="16">
        <f>'4. sz. mell Önkormányzat'!C10</f>
        <v>19744033</v>
      </c>
      <c r="D10" s="16">
        <f>'4. sz. mell Önkormányzat'!D10</f>
        <v>19795341</v>
      </c>
      <c r="E10" s="16">
        <f>'4. sz. mell Önkormányzat'!E10</f>
        <v>0</v>
      </c>
    </row>
    <row r="11" spans="1:5" s="13" customFormat="1" ht="12" customHeight="1" x14ac:dyDescent="0.2">
      <c r="A11" s="14" t="s">
        <v>18</v>
      </c>
      <c r="B11" s="15" t="s">
        <v>19</v>
      </c>
      <c r="C11" s="16">
        <f>'4. sz. mell Önkormányzat'!C11</f>
        <v>24096967</v>
      </c>
      <c r="D11" s="16">
        <f>'4. sz. mell Önkormányzat'!D11</f>
        <v>24096967</v>
      </c>
      <c r="E11" s="16">
        <f>'4. sz. mell Önkormányzat'!E11</f>
        <v>0</v>
      </c>
    </row>
    <row r="12" spans="1:5" s="13" customFormat="1" ht="12" customHeight="1" x14ac:dyDescent="0.2">
      <c r="A12" s="14" t="s">
        <v>20</v>
      </c>
      <c r="B12" s="15" t="s">
        <v>21</v>
      </c>
      <c r="C12" s="16">
        <f>'4. sz. mell Önkormányzat'!C12</f>
        <v>23925669</v>
      </c>
      <c r="D12" s="16">
        <f>'4. sz. mell Önkormányzat'!D12</f>
        <v>23925669</v>
      </c>
      <c r="E12" s="16">
        <f>'4. sz. mell Önkormányzat'!E12</f>
        <v>0</v>
      </c>
    </row>
    <row r="13" spans="1:5" s="13" customFormat="1" ht="12" customHeight="1" x14ac:dyDescent="0.2">
      <c r="A13" s="14" t="s">
        <v>22</v>
      </c>
      <c r="B13" s="15" t="s">
        <v>23</v>
      </c>
      <c r="C13" s="16">
        <f>'4. sz. mell Önkormányzat'!C13</f>
        <v>1739640</v>
      </c>
      <c r="D13" s="16">
        <f>'4. sz. mell Önkormányzat'!D13</f>
        <v>1739640</v>
      </c>
      <c r="E13" s="16">
        <f>'4. sz. mell Önkormányzat'!E13</f>
        <v>0</v>
      </c>
    </row>
    <row r="14" spans="1:5" s="13" customFormat="1" ht="12" customHeight="1" x14ac:dyDescent="0.2">
      <c r="A14" s="14" t="s">
        <v>24</v>
      </c>
      <c r="B14" s="230" t="s">
        <v>430</v>
      </c>
      <c r="C14" s="231">
        <f>'4. sz. mell Önkormányzat'!C14</f>
        <v>14527691</v>
      </c>
      <c r="D14" s="231">
        <f>'4. sz. mell Önkormányzat'!D14</f>
        <v>14789739</v>
      </c>
      <c r="E14" s="231">
        <f>'4. sz. mell Önkormányzat'!E14</f>
        <v>0</v>
      </c>
    </row>
    <row r="15" spans="1:5" s="13" customFormat="1" ht="12" customHeight="1" x14ac:dyDescent="0.2">
      <c r="A15" s="14" t="s">
        <v>25</v>
      </c>
      <c r="B15" s="17" t="s">
        <v>26</v>
      </c>
      <c r="C15" s="16">
        <f>'4. sz. mell Önkormányzat'!C15</f>
        <v>0</v>
      </c>
      <c r="D15" s="220">
        <f>'4. sz. mell Önkormányzat'!D15</f>
        <v>202104</v>
      </c>
      <c r="E15" s="18"/>
    </row>
    <row r="16" spans="1:5" s="13" customFormat="1" ht="12" customHeight="1" x14ac:dyDescent="0.2">
      <c r="A16" s="11" t="s">
        <v>27</v>
      </c>
      <c r="B16" s="19" t="s">
        <v>28</v>
      </c>
      <c r="C16" s="20">
        <f>C17+C18+C19+C20+C21</f>
        <v>0</v>
      </c>
      <c r="D16" s="20">
        <f>D17+D18+D19+D20+D21</f>
        <v>9630711</v>
      </c>
      <c r="E16" s="20">
        <f>E17+E18+E19+E20+E21</f>
        <v>0</v>
      </c>
    </row>
    <row r="17" spans="1:5" s="13" customFormat="1" ht="12.75" x14ac:dyDescent="0.2">
      <c r="A17" s="14" t="s">
        <v>29</v>
      </c>
      <c r="B17" s="15" t="s">
        <v>30</v>
      </c>
      <c r="C17" s="16">
        <f>'4. sz. mell Önkormányzat'!C17</f>
        <v>0</v>
      </c>
      <c r="D17" s="16">
        <f>'4. sz. mell Önkormányzat'!D17</f>
        <v>0</v>
      </c>
      <c r="E17" s="16">
        <f>'4. sz. mell Önkormányzat'!E17</f>
        <v>0</v>
      </c>
    </row>
    <row r="18" spans="1:5" s="13" customFormat="1" ht="12" customHeight="1" x14ac:dyDescent="0.2">
      <c r="A18" s="14" t="s">
        <v>31</v>
      </c>
      <c r="B18" s="15" t="s">
        <v>32</v>
      </c>
      <c r="C18" s="16">
        <f>'4. sz. mell Önkormányzat'!C18</f>
        <v>0</v>
      </c>
      <c r="D18" s="16">
        <f>'4. sz. mell Önkormányzat'!D18</f>
        <v>0</v>
      </c>
      <c r="E18" s="16">
        <f>'4. sz. mell Önkormányzat'!E18</f>
        <v>0</v>
      </c>
    </row>
    <row r="19" spans="1:5" s="13" customFormat="1" ht="12" customHeight="1" x14ac:dyDescent="0.2">
      <c r="A19" s="14" t="s">
        <v>33</v>
      </c>
      <c r="B19" s="15" t="s">
        <v>34</v>
      </c>
      <c r="C19" s="16">
        <f>'4. sz. mell Önkormányzat'!C19</f>
        <v>0</v>
      </c>
      <c r="D19" s="16">
        <f>'4. sz. mell Önkormányzat'!D19</f>
        <v>0</v>
      </c>
      <c r="E19" s="16">
        <f>'4. sz. mell Önkormányzat'!E19</f>
        <v>0</v>
      </c>
    </row>
    <row r="20" spans="1:5" s="13" customFormat="1" ht="12" customHeight="1" x14ac:dyDescent="0.2">
      <c r="A20" s="14" t="s">
        <v>35</v>
      </c>
      <c r="B20" s="15" t="s">
        <v>36</v>
      </c>
      <c r="C20" s="16">
        <f>'4. sz. mell Önkormányzat'!C20</f>
        <v>0</v>
      </c>
      <c r="D20" s="16">
        <f>'4. sz. mell Önkormányzat'!D20</f>
        <v>0</v>
      </c>
      <c r="E20" s="16">
        <f>'4. sz. mell Önkormányzat'!E20</f>
        <v>0</v>
      </c>
    </row>
    <row r="21" spans="1:5" s="13" customFormat="1" ht="12" customHeight="1" x14ac:dyDescent="0.2">
      <c r="A21" s="14" t="s">
        <v>37</v>
      </c>
      <c r="B21" s="15" t="s">
        <v>38</v>
      </c>
      <c r="C21" s="16">
        <f>'4. sz. mell Önkormányzat'!C21</f>
        <v>0</v>
      </c>
      <c r="D21" s="16">
        <f>'4. sz. mell Önkormányzat'!D21</f>
        <v>9630711</v>
      </c>
      <c r="E21" s="16">
        <f>'4. sz. mell Önkormányzat'!E21</f>
        <v>0</v>
      </c>
    </row>
    <row r="22" spans="1:5" s="13" customFormat="1" ht="12" customHeight="1" x14ac:dyDescent="0.2">
      <c r="A22" s="14" t="s">
        <v>39</v>
      </c>
      <c r="B22" s="17" t="s">
        <v>40</v>
      </c>
      <c r="C22" s="16">
        <f>'4. sz. mell Önkormányzat'!C22</f>
        <v>0</v>
      </c>
      <c r="D22" s="18"/>
      <c r="E22" s="18"/>
    </row>
    <row r="23" spans="1:5" s="13" customFormat="1" ht="12" customHeight="1" x14ac:dyDescent="0.2">
      <c r="A23" s="11" t="s">
        <v>41</v>
      </c>
      <c r="B23" s="11" t="s">
        <v>42</v>
      </c>
      <c r="C23" s="20">
        <f>SUM(C24:C29)</f>
        <v>0</v>
      </c>
      <c r="D23" s="20">
        <f>SUM(D24:D29)</f>
        <v>0</v>
      </c>
      <c r="E23" s="20">
        <f>SUM(E24:E29)</f>
        <v>0</v>
      </c>
    </row>
    <row r="24" spans="1:5" s="13" customFormat="1" ht="12" customHeight="1" x14ac:dyDescent="0.2">
      <c r="A24" s="14" t="s">
        <v>43</v>
      </c>
      <c r="B24" s="15" t="s">
        <v>44</v>
      </c>
      <c r="C24" s="16">
        <f>'4. sz. mell Önkormányzat'!C24</f>
        <v>0</v>
      </c>
      <c r="D24" s="16">
        <f>'4. sz. mell Önkormányzat'!D24</f>
        <v>0</v>
      </c>
      <c r="E24" s="16">
        <f>'4. sz. mell Önkormányzat'!E24</f>
        <v>0</v>
      </c>
    </row>
    <row r="25" spans="1:5" s="13" customFormat="1" ht="12" customHeight="1" x14ac:dyDescent="0.2">
      <c r="A25" s="14" t="s">
        <v>45</v>
      </c>
      <c r="B25" s="15" t="s">
        <v>46</v>
      </c>
      <c r="C25" s="16">
        <f>'4. sz. mell Önkormányzat'!C25</f>
        <v>0</v>
      </c>
      <c r="D25" s="18"/>
      <c r="E25" s="18"/>
    </row>
    <row r="26" spans="1:5" s="13" customFormat="1" ht="12" customHeight="1" x14ac:dyDescent="0.2">
      <c r="A26" s="14" t="s">
        <v>47</v>
      </c>
      <c r="B26" s="15" t="s">
        <v>48</v>
      </c>
      <c r="C26" s="16">
        <f>'4. sz. mell Önkormányzat'!C26</f>
        <v>0</v>
      </c>
      <c r="D26" s="18"/>
      <c r="E26" s="18"/>
    </row>
    <row r="27" spans="1:5" s="13" customFormat="1" ht="12" customHeight="1" x14ac:dyDescent="0.2">
      <c r="A27" s="14" t="s">
        <v>49</v>
      </c>
      <c r="B27" s="15" t="s">
        <v>50</v>
      </c>
      <c r="C27" s="16">
        <f>'4. sz. mell Önkormányzat'!C27</f>
        <v>0</v>
      </c>
      <c r="D27" s="18"/>
      <c r="E27" s="18"/>
    </row>
    <row r="28" spans="1:5" s="13" customFormat="1" ht="12" customHeight="1" x14ac:dyDescent="0.2">
      <c r="A28" s="14" t="s">
        <v>51</v>
      </c>
      <c r="B28" s="15" t="s">
        <v>52</v>
      </c>
      <c r="C28" s="16">
        <f>'4. sz. mell Önkormányzat'!C28</f>
        <v>0</v>
      </c>
      <c r="D28" s="18"/>
      <c r="E28" s="18"/>
    </row>
    <row r="29" spans="1:5" s="13" customFormat="1" ht="12" customHeight="1" x14ac:dyDescent="0.2">
      <c r="A29" s="21" t="s">
        <v>53</v>
      </c>
      <c r="B29" s="22" t="s">
        <v>54</v>
      </c>
      <c r="C29" s="23"/>
      <c r="D29" s="24"/>
      <c r="E29" s="24"/>
    </row>
    <row r="30" spans="1:5" s="13" customFormat="1" ht="12" customHeight="1" x14ac:dyDescent="0.2">
      <c r="A30" s="11" t="s">
        <v>55</v>
      </c>
      <c r="B30" s="11" t="s">
        <v>56</v>
      </c>
      <c r="C30" s="20">
        <f>C35+C36+C37+C31</f>
        <v>14250000</v>
      </c>
      <c r="D30" s="20">
        <f>D35+D36+D37+D31</f>
        <v>14250000</v>
      </c>
      <c r="E30" s="20">
        <f>E35+E36+E37+E31</f>
        <v>0</v>
      </c>
    </row>
    <row r="31" spans="1:5" s="13" customFormat="1" ht="12" customHeight="1" x14ac:dyDescent="0.2">
      <c r="A31" s="14" t="s">
        <v>57</v>
      </c>
      <c r="B31" s="15" t="s">
        <v>58</v>
      </c>
      <c r="C31" s="16">
        <f>SUM(C33+C32+C34)</f>
        <v>10100000</v>
      </c>
      <c r="D31" s="16">
        <f>SUM(D33+D32+D34)</f>
        <v>10100000</v>
      </c>
      <c r="E31" s="16">
        <f>SUM(E33+E32+E34)</f>
        <v>0</v>
      </c>
    </row>
    <row r="32" spans="1:5" s="13" customFormat="1" ht="12" customHeight="1" x14ac:dyDescent="0.2">
      <c r="A32" s="14" t="s">
        <v>59</v>
      </c>
      <c r="B32" s="15" t="s">
        <v>60</v>
      </c>
      <c r="C32" s="16">
        <f>'4. sz. mell Önkormányzat'!C32</f>
        <v>1900000</v>
      </c>
      <c r="D32" s="16">
        <f>'4. sz. mell Önkormányzat'!D32</f>
        <v>1900000</v>
      </c>
      <c r="E32" s="16"/>
    </row>
    <row r="33" spans="1:5" s="13" customFormat="1" ht="12" customHeight="1" x14ac:dyDescent="0.2">
      <c r="A33" s="14" t="s">
        <v>61</v>
      </c>
      <c r="B33" s="15" t="s">
        <v>62</v>
      </c>
      <c r="C33" s="16">
        <f>'4. sz. mell Önkormányzat'!C33</f>
        <v>0</v>
      </c>
      <c r="D33" s="18"/>
      <c r="E33" s="18"/>
    </row>
    <row r="34" spans="1:5" s="13" customFormat="1" ht="12" customHeight="1" x14ac:dyDescent="0.2">
      <c r="A34" s="14" t="s">
        <v>63</v>
      </c>
      <c r="B34" s="15" t="s">
        <v>64</v>
      </c>
      <c r="C34" s="16">
        <f>'4. sz. mell Önkormányzat'!C34</f>
        <v>8200000</v>
      </c>
      <c r="D34" s="16">
        <f>'4. sz. mell Önkormányzat'!D34</f>
        <v>8200000</v>
      </c>
      <c r="E34" s="16"/>
    </row>
    <row r="35" spans="1:5" s="13" customFormat="1" ht="12" customHeight="1" x14ac:dyDescent="0.2">
      <c r="A35" s="14" t="s">
        <v>65</v>
      </c>
      <c r="B35" s="15" t="s">
        <v>66</v>
      </c>
      <c r="C35" s="16">
        <f>'4. sz. mell Önkormányzat'!C35</f>
        <v>2500000</v>
      </c>
      <c r="D35" s="16">
        <f>'4. sz. mell Önkormányzat'!D35</f>
        <v>2500000</v>
      </c>
      <c r="E35" s="16"/>
    </row>
    <row r="36" spans="1:5" s="13" customFormat="1" ht="12" customHeight="1" x14ac:dyDescent="0.2">
      <c r="A36" s="14" t="s">
        <v>67</v>
      </c>
      <c r="B36" s="15" t="s">
        <v>68</v>
      </c>
      <c r="C36" s="16">
        <f>'4. sz. mell Önkormányzat'!C36</f>
        <v>100000</v>
      </c>
      <c r="D36" s="16">
        <f>'4. sz. mell Önkormányzat'!D36</f>
        <v>100000</v>
      </c>
      <c r="E36" s="16"/>
    </row>
    <row r="37" spans="1:5" s="13" customFormat="1" ht="12" customHeight="1" x14ac:dyDescent="0.2">
      <c r="A37" s="14" t="s">
        <v>69</v>
      </c>
      <c r="B37" s="15" t="s">
        <v>70</v>
      </c>
      <c r="C37" s="16">
        <f>'4. sz. mell Önkormányzat'!C37</f>
        <v>1550000</v>
      </c>
      <c r="D37" s="16">
        <f>'4. sz. mell Önkormányzat'!D37</f>
        <v>1550000</v>
      </c>
      <c r="E37" s="16"/>
    </row>
    <row r="38" spans="1:5" s="13" customFormat="1" ht="12" customHeight="1" x14ac:dyDescent="0.2">
      <c r="A38" s="11" t="s">
        <v>71</v>
      </c>
      <c r="B38" s="11" t="s">
        <v>72</v>
      </c>
      <c r="C38" s="20">
        <f>SUM(C39:C49)</f>
        <v>2975000</v>
      </c>
      <c r="D38" s="20">
        <f>SUM(D39:D49)</f>
        <v>2975000</v>
      </c>
      <c r="E38" s="20">
        <f>SUM(E39:E49)</f>
        <v>0</v>
      </c>
    </row>
    <row r="39" spans="1:5" s="13" customFormat="1" ht="12" customHeight="1" x14ac:dyDescent="0.2">
      <c r="A39" s="14" t="s">
        <v>73</v>
      </c>
      <c r="B39" s="15" t="s">
        <v>74</v>
      </c>
      <c r="C39" s="16">
        <f>'4. sz. mell Önkormányzat'!C39</f>
        <v>0</v>
      </c>
      <c r="D39" s="18"/>
      <c r="E39" s="18"/>
    </row>
    <row r="40" spans="1:5" s="13" customFormat="1" ht="12" customHeight="1" x14ac:dyDescent="0.2">
      <c r="A40" s="14" t="s">
        <v>75</v>
      </c>
      <c r="B40" s="15" t="s">
        <v>76</v>
      </c>
      <c r="C40" s="16">
        <f>'4. sz. mell Önkormányzat'!C40</f>
        <v>2057000</v>
      </c>
      <c r="D40" s="16">
        <f>'4. sz. mell Önkormányzat'!D40</f>
        <v>2057000</v>
      </c>
      <c r="E40" s="16"/>
    </row>
    <row r="41" spans="1:5" s="13" customFormat="1" ht="12" customHeight="1" x14ac:dyDescent="0.2">
      <c r="A41" s="14" t="s">
        <v>77</v>
      </c>
      <c r="B41" s="15" t="s">
        <v>78</v>
      </c>
      <c r="C41" s="16">
        <f>'4. sz. mell Önkormányzat'!C41</f>
        <v>0</v>
      </c>
      <c r="D41" s="16"/>
      <c r="E41" s="16"/>
    </row>
    <row r="42" spans="1:5" s="13" customFormat="1" ht="12" customHeight="1" x14ac:dyDescent="0.2">
      <c r="A42" s="14" t="s">
        <v>79</v>
      </c>
      <c r="B42" s="15" t="s">
        <v>80</v>
      </c>
      <c r="C42" s="16">
        <f>'4. sz. mell Önkormányzat'!C42</f>
        <v>0</v>
      </c>
      <c r="D42" s="16"/>
      <c r="E42" s="16"/>
    </row>
    <row r="43" spans="1:5" s="13" customFormat="1" ht="12" customHeight="1" x14ac:dyDescent="0.2">
      <c r="A43" s="14" t="s">
        <v>81</v>
      </c>
      <c r="B43" s="15" t="s">
        <v>82</v>
      </c>
      <c r="C43" s="16">
        <f>'4. sz. mell Önkormányzat'!C43</f>
        <v>918000</v>
      </c>
      <c r="D43" s="16">
        <f>'4. sz. mell Önkormányzat'!D43</f>
        <v>918000</v>
      </c>
      <c r="E43" s="16"/>
    </row>
    <row r="44" spans="1:5" s="13" customFormat="1" ht="12" customHeight="1" x14ac:dyDescent="0.2">
      <c r="A44" s="14" t="s">
        <v>83</v>
      </c>
      <c r="B44" s="15" t="s">
        <v>84</v>
      </c>
      <c r="C44" s="16">
        <f>'4. sz. mell Önkormányzat'!C44</f>
        <v>0</v>
      </c>
      <c r="D44" s="16"/>
      <c r="E44" s="16"/>
    </row>
    <row r="45" spans="1:5" s="13" customFormat="1" ht="12" customHeight="1" x14ac:dyDescent="0.2">
      <c r="A45" s="14" t="s">
        <v>85</v>
      </c>
      <c r="B45" s="15" t="s">
        <v>86</v>
      </c>
      <c r="C45" s="16">
        <f>'4. sz. mell Önkormányzat'!C45</f>
        <v>0</v>
      </c>
      <c r="D45" s="18"/>
      <c r="E45" s="18"/>
    </row>
    <row r="46" spans="1:5" s="13" customFormat="1" ht="12" customHeight="1" x14ac:dyDescent="0.2">
      <c r="A46" s="14" t="s">
        <v>87</v>
      </c>
      <c r="B46" s="15" t="s">
        <v>88</v>
      </c>
      <c r="C46" s="16">
        <f>'4. sz. mell Önkormányzat'!C46</f>
        <v>0</v>
      </c>
      <c r="D46" s="18"/>
      <c r="E46" s="18"/>
    </row>
    <row r="47" spans="1:5" s="13" customFormat="1" ht="12" customHeight="1" x14ac:dyDescent="0.2">
      <c r="A47" s="14" t="s">
        <v>89</v>
      </c>
      <c r="B47" s="15" t="s">
        <v>90</v>
      </c>
      <c r="C47" s="16">
        <f>'4. sz. mell Önkormányzat'!C47</f>
        <v>0</v>
      </c>
      <c r="D47" s="18"/>
      <c r="E47" s="18"/>
    </row>
    <row r="48" spans="1:5" s="13" customFormat="1" ht="12" customHeight="1" x14ac:dyDescent="0.2">
      <c r="A48" s="14" t="s">
        <v>91</v>
      </c>
      <c r="B48" s="15" t="s">
        <v>92</v>
      </c>
      <c r="C48" s="16">
        <f>'4. sz. mell Önkormányzat'!C48</f>
        <v>0</v>
      </c>
      <c r="D48" s="16"/>
      <c r="E48" s="16"/>
    </row>
    <row r="49" spans="1:5" s="13" customFormat="1" ht="12" customHeight="1" x14ac:dyDescent="0.2">
      <c r="A49" s="14" t="s">
        <v>93</v>
      </c>
      <c r="B49" s="17" t="s">
        <v>94</v>
      </c>
      <c r="C49" s="16"/>
      <c r="D49" s="16"/>
      <c r="E49" s="16"/>
    </row>
    <row r="50" spans="1:5" s="13" customFormat="1" ht="12" customHeight="1" x14ac:dyDescent="0.2">
      <c r="A50" s="11" t="s">
        <v>95</v>
      </c>
      <c r="B50" s="11" t="s">
        <v>96</v>
      </c>
      <c r="C50" s="20">
        <f>SUM(C51:C55)</f>
        <v>4750000</v>
      </c>
      <c r="D50" s="20">
        <f>SUM(D51:D55)</f>
        <v>4750000</v>
      </c>
      <c r="E50" s="24"/>
    </row>
    <row r="51" spans="1:5" s="13" customFormat="1" ht="12" customHeight="1" x14ac:dyDescent="0.2">
      <c r="A51" s="14" t="s">
        <v>97</v>
      </c>
      <c r="B51" s="15" t="s">
        <v>98</v>
      </c>
      <c r="C51" s="16">
        <f>'4. sz. mell Önkormányzat'!C51</f>
        <v>0</v>
      </c>
      <c r="D51" s="18"/>
      <c r="E51" s="18"/>
    </row>
    <row r="52" spans="1:5" s="13" customFormat="1" ht="12" customHeight="1" x14ac:dyDescent="0.2">
      <c r="A52" s="14" t="s">
        <v>99</v>
      </c>
      <c r="B52" s="15" t="s">
        <v>100</v>
      </c>
      <c r="C52" s="16">
        <f>'4. sz. mell Önkormányzat'!C52</f>
        <v>4750000</v>
      </c>
      <c r="D52" s="16">
        <f>'4. sz. mell Önkormányzat'!D52</f>
        <v>4750000</v>
      </c>
      <c r="E52" s="18"/>
    </row>
    <row r="53" spans="1:5" s="13" customFormat="1" ht="12" customHeight="1" x14ac:dyDescent="0.2">
      <c r="A53" s="14" t="s">
        <v>101</v>
      </c>
      <c r="B53" s="15" t="s">
        <v>102</v>
      </c>
      <c r="C53" s="16">
        <f>'4. sz. mell Önkormányzat'!C53</f>
        <v>0</v>
      </c>
      <c r="D53" s="18"/>
      <c r="E53" s="18"/>
    </row>
    <row r="54" spans="1:5" s="13" customFormat="1" ht="12" customHeight="1" x14ac:dyDescent="0.2">
      <c r="A54" s="14" t="s">
        <v>103</v>
      </c>
      <c r="B54" s="15" t="s">
        <v>104</v>
      </c>
      <c r="C54" s="16">
        <f>'4. sz. mell Önkormányzat'!C54</f>
        <v>0</v>
      </c>
      <c r="D54" s="18"/>
      <c r="E54" s="18"/>
    </row>
    <row r="55" spans="1:5" s="13" customFormat="1" ht="12" customHeight="1" x14ac:dyDescent="0.2">
      <c r="A55" s="14" t="s">
        <v>105</v>
      </c>
      <c r="B55" s="17" t="s">
        <v>106</v>
      </c>
      <c r="C55" s="16">
        <f>'4. sz. mell Önkormányzat'!C55</f>
        <v>0</v>
      </c>
      <c r="D55" s="18"/>
      <c r="E55" s="18"/>
    </row>
    <row r="56" spans="1:5" s="13" customFormat="1" ht="12" customHeight="1" x14ac:dyDescent="0.2">
      <c r="A56" s="11" t="s">
        <v>107</v>
      </c>
      <c r="B56" s="11" t="s">
        <v>108</v>
      </c>
      <c r="C56" s="23">
        <f>C57+C58+C59</f>
        <v>0</v>
      </c>
      <c r="D56" s="23">
        <f>D57+D58+D59</f>
        <v>0</v>
      </c>
      <c r="E56" s="23">
        <f>E57+E58+E59</f>
        <v>0</v>
      </c>
    </row>
    <row r="57" spans="1:5" s="13" customFormat="1" ht="12" customHeight="1" x14ac:dyDescent="0.2">
      <c r="A57" s="14" t="s">
        <v>109</v>
      </c>
      <c r="B57" s="15" t="s">
        <v>110</v>
      </c>
      <c r="C57" s="16"/>
      <c r="D57" s="18"/>
      <c r="E57" s="18"/>
    </row>
    <row r="58" spans="1:5" s="13" customFormat="1" ht="12" customHeight="1" x14ac:dyDescent="0.2">
      <c r="A58" s="14" t="s">
        <v>111</v>
      </c>
      <c r="B58" s="15" t="s">
        <v>112</v>
      </c>
      <c r="C58" s="16"/>
      <c r="D58" s="18"/>
      <c r="E58" s="18"/>
    </row>
    <row r="59" spans="1:5" s="13" customFormat="1" ht="12" customHeight="1" x14ac:dyDescent="0.2">
      <c r="A59" s="14" t="s">
        <v>113</v>
      </c>
      <c r="B59" s="15" t="s">
        <v>114</v>
      </c>
      <c r="C59" s="16"/>
      <c r="D59" s="16"/>
      <c r="E59" s="16"/>
    </row>
    <row r="60" spans="1:5" s="13" customFormat="1" ht="12" customHeight="1" x14ac:dyDescent="0.2">
      <c r="A60" s="14" t="s">
        <v>115</v>
      </c>
      <c r="B60" s="17" t="s">
        <v>116</v>
      </c>
      <c r="C60" s="16"/>
      <c r="D60" s="18"/>
      <c r="E60" s="18"/>
    </row>
    <row r="61" spans="1:5" s="13" customFormat="1" ht="12" customHeight="1" x14ac:dyDescent="0.2">
      <c r="A61" s="11" t="s">
        <v>117</v>
      </c>
      <c r="B61" s="19" t="s">
        <v>118</v>
      </c>
      <c r="C61" s="20">
        <f>SUM(C63:C65)</f>
        <v>0</v>
      </c>
      <c r="D61" s="24"/>
      <c r="E61" s="24"/>
    </row>
    <row r="62" spans="1:5" s="13" customFormat="1" ht="12" customHeight="1" x14ac:dyDescent="0.2">
      <c r="A62" s="14" t="s">
        <v>119</v>
      </c>
      <c r="B62" s="15" t="s">
        <v>120</v>
      </c>
      <c r="C62" s="16"/>
      <c r="D62" s="18"/>
      <c r="E62" s="18"/>
    </row>
    <row r="63" spans="1:5" s="13" customFormat="1" ht="12" customHeight="1" x14ac:dyDescent="0.2">
      <c r="A63" s="14" t="s">
        <v>121</v>
      </c>
      <c r="B63" s="15" t="s">
        <v>122</v>
      </c>
      <c r="C63" s="16"/>
      <c r="D63" s="18"/>
      <c r="E63" s="18"/>
    </row>
    <row r="64" spans="1:5" s="13" customFormat="1" ht="12" customHeight="1" x14ac:dyDescent="0.2">
      <c r="A64" s="14" t="s">
        <v>123</v>
      </c>
      <c r="B64" s="15" t="s">
        <v>124</v>
      </c>
      <c r="C64" s="16"/>
      <c r="D64" s="18"/>
      <c r="E64" s="18"/>
    </row>
    <row r="65" spans="1:5" s="13" customFormat="1" ht="12" customHeight="1" x14ac:dyDescent="0.2">
      <c r="A65" s="14" t="s">
        <v>125</v>
      </c>
      <c r="B65" s="17" t="s">
        <v>126</v>
      </c>
      <c r="C65" s="16"/>
      <c r="D65" s="18"/>
      <c r="E65" s="18"/>
    </row>
    <row r="66" spans="1:5" s="13" customFormat="1" ht="12" customHeight="1" x14ac:dyDescent="0.2">
      <c r="A66" s="25" t="s">
        <v>127</v>
      </c>
      <c r="B66" s="26" t="s">
        <v>128</v>
      </c>
      <c r="C66" s="27">
        <f>C9+C16+C23+C30+C38+C50+C56+C61</f>
        <v>106009000</v>
      </c>
      <c r="D66" s="27">
        <f>D9+D16+D23+D30+D38+D50+D56+D61</f>
        <v>116155171</v>
      </c>
      <c r="E66" s="27">
        <f>E9+E16+E23+E30+E38+E50+E56+E61</f>
        <v>0</v>
      </c>
    </row>
    <row r="67" spans="1:5" s="13" customFormat="1" ht="12" customHeight="1" x14ac:dyDescent="0.2">
      <c r="A67" s="28" t="s">
        <v>129</v>
      </c>
      <c r="B67" s="19" t="s">
        <v>130</v>
      </c>
      <c r="C67" s="23">
        <f>SUM(C68:C70)</f>
        <v>0</v>
      </c>
      <c r="D67" s="24"/>
      <c r="E67" s="24"/>
    </row>
    <row r="68" spans="1:5" s="13" customFormat="1" ht="12" customHeight="1" x14ac:dyDescent="0.2">
      <c r="A68" s="14" t="s">
        <v>131</v>
      </c>
      <c r="B68" s="15" t="s">
        <v>132</v>
      </c>
      <c r="C68" s="16"/>
      <c r="D68" s="18"/>
      <c r="E68" s="18"/>
    </row>
    <row r="69" spans="1:5" s="13" customFormat="1" ht="12" customHeight="1" x14ac:dyDescent="0.2">
      <c r="A69" s="14" t="s">
        <v>133</v>
      </c>
      <c r="B69" s="15" t="s">
        <v>134</v>
      </c>
      <c r="C69" s="16"/>
      <c r="D69" s="18"/>
      <c r="E69" s="18"/>
    </row>
    <row r="70" spans="1:5" s="13" customFormat="1" ht="12" customHeight="1" x14ac:dyDescent="0.2">
      <c r="A70" s="14" t="s">
        <v>135</v>
      </c>
      <c r="B70" s="29" t="s">
        <v>136</v>
      </c>
      <c r="C70" s="16"/>
      <c r="D70" s="18"/>
      <c r="E70" s="18"/>
    </row>
    <row r="71" spans="1:5" s="13" customFormat="1" ht="12" customHeight="1" x14ac:dyDescent="0.2">
      <c r="A71" s="28" t="s">
        <v>137</v>
      </c>
      <c r="B71" s="19" t="s">
        <v>138</v>
      </c>
      <c r="C71" s="23">
        <f>SUM(C72:C75)</f>
        <v>0</v>
      </c>
      <c r="D71" s="24"/>
      <c r="E71" s="24"/>
    </row>
    <row r="72" spans="1:5" s="13" customFormat="1" ht="12" customHeight="1" x14ac:dyDescent="0.2">
      <c r="A72" s="14" t="s">
        <v>139</v>
      </c>
      <c r="B72" s="15" t="s">
        <v>140</v>
      </c>
      <c r="C72" s="16"/>
      <c r="D72" s="18"/>
      <c r="E72" s="18"/>
    </row>
    <row r="73" spans="1:5" s="13" customFormat="1" ht="12" customHeight="1" x14ac:dyDescent="0.2">
      <c r="A73" s="14" t="s">
        <v>141</v>
      </c>
      <c r="B73" s="15" t="s">
        <v>142</v>
      </c>
      <c r="C73" s="16"/>
      <c r="D73" s="18"/>
      <c r="E73" s="18"/>
    </row>
    <row r="74" spans="1:5" s="13" customFormat="1" ht="12" customHeight="1" x14ac:dyDescent="0.2">
      <c r="A74" s="14" t="s">
        <v>143</v>
      </c>
      <c r="B74" s="15" t="s">
        <v>144</v>
      </c>
      <c r="C74" s="16"/>
      <c r="D74" s="18"/>
      <c r="E74" s="18"/>
    </row>
    <row r="75" spans="1:5" s="13" customFormat="1" ht="12" customHeight="1" x14ac:dyDescent="0.2">
      <c r="A75" s="14" t="s">
        <v>145</v>
      </c>
      <c r="B75" s="17" t="s">
        <v>146</v>
      </c>
      <c r="C75" s="16"/>
      <c r="D75" s="18"/>
      <c r="E75" s="18"/>
    </row>
    <row r="76" spans="1:5" s="13" customFormat="1" ht="12" customHeight="1" x14ac:dyDescent="0.2">
      <c r="A76" s="28" t="s">
        <v>147</v>
      </c>
      <c r="B76" s="19" t="s">
        <v>148</v>
      </c>
      <c r="C76" s="23">
        <f>C78+C77</f>
        <v>0</v>
      </c>
      <c r="D76" s="23">
        <f>D78+D77</f>
        <v>10664587</v>
      </c>
      <c r="E76" s="23">
        <f>E78+E77</f>
        <v>0</v>
      </c>
    </row>
    <row r="77" spans="1:5" s="13" customFormat="1" ht="12" customHeight="1" x14ac:dyDescent="0.2">
      <c r="A77" s="14" t="s">
        <v>149</v>
      </c>
      <c r="B77" s="15" t="s">
        <v>150</v>
      </c>
      <c r="C77" s="16"/>
      <c r="D77" s="16">
        <f>'4. sz. mell Önkormányzat'!D77+'Óvoda   5. sz. mell'!D40</f>
        <v>10664587</v>
      </c>
      <c r="E77" s="16"/>
    </row>
    <row r="78" spans="1:5" s="13" customFormat="1" ht="12" customHeight="1" x14ac:dyDescent="0.2">
      <c r="A78" s="14" t="s">
        <v>151</v>
      </c>
      <c r="B78" s="17" t="s">
        <v>152</v>
      </c>
      <c r="C78" s="16"/>
      <c r="D78" s="18"/>
      <c r="E78" s="18"/>
    </row>
    <row r="79" spans="1:5" s="13" customFormat="1" ht="12" customHeight="1" x14ac:dyDescent="0.2">
      <c r="A79" s="28" t="s">
        <v>153</v>
      </c>
      <c r="B79" s="19" t="s">
        <v>154</v>
      </c>
      <c r="C79" s="23">
        <f>SUM(C80:C82)</f>
        <v>0</v>
      </c>
      <c r="D79" s="24"/>
      <c r="E79" s="24"/>
    </row>
    <row r="80" spans="1:5" s="13" customFormat="1" ht="12" customHeight="1" x14ac:dyDescent="0.2">
      <c r="A80" s="14" t="s">
        <v>155</v>
      </c>
      <c r="B80" s="15" t="s">
        <v>156</v>
      </c>
      <c r="C80" s="16"/>
      <c r="D80" s="18"/>
      <c r="E80" s="18"/>
    </row>
    <row r="81" spans="1:5" s="13" customFormat="1" ht="12" customHeight="1" x14ac:dyDescent="0.2">
      <c r="A81" s="14" t="s">
        <v>157</v>
      </c>
      <c r="B81" s="15" t="s">
        <v>158</v>
      </c>
      <c r="C81" s="16"/>
      <c r="D81" s="18"/>
      <c r="E81" s="18"/>
    </row>
    <row r="82" spans="1:5" s="13" customFormat="1" ht="12" customHeight="1" x14ac:dyDescent="0.2">
      <c r="A82" s="14" t="s">
        <v>159</v>
      </c>
      <c r="B82" s="17" t="s">
        <v>160</v>
      </c>
      <c r="C82" s="16"/>
      <c r="D82" s="18"/>
      <c r="E82" s="18"/>
    </row>
    <row r="83" spans="1:5" s="13" customFormat="1" ht="12" customHeight="1" x14ac:dyDescent="0.2">
      <c r="A83" s="28" t="s">
        <v>161</v>
      </c>
      <c r="B83" s="19" t="s">
        <v>162</v>
      </c>
      <c r="C83" s="23">
        <f>SUM(C84:C89)</f>
        <v>0</v>
      </c>
      <c r="D83" s="24"/>
      <c r="E83" s="24"/>
    </row>
    <row r="84" spans="1:5" s="13" customFormat="1" ht="12" customHeight="1" x14ac:dyDescent="0.2">
      <c r="A84" s="30" t="s">
        <v>163</v>
      </c>
      <c r="B84" s="15" t="s">
        <v>164</v>
      </c>
      <c r="C84" s="16"/>
      <c r="D84" s="18"/>
      <c r="E84" s="18"/>
    </row>
    <row r="85" spans="1:5" s="13" customFormat="1" ht="12" customHeight="1" x14ac:dyDescent="0.2">
      <c r="A85" s="30" t="s">
        <v>165</v>
      </c>
      <c r="B85" s="15" t="s">
        <v>166</v>
      </c>
      <c r="C85" s="16"/>
      <c r="D85" s="18"/>
      <c r="E85" s="18"/>
    </row>
    <row r="86" spans="1:5" s="13" customFormat="1" ht="12" customHeight="1" x14ac:dyDescent="0.2">
      <c r="A86" s="30" t="s">
        <v>167</v>
      </c>
      <c r="B86" s="15" t="s">
        <v>168</v>
      </c>
      <c r="C86" s="16"/>
      <c r="D86" s="18"/>
      <c r="E86" s="18"/>
    </row>
    <row r="87" spans="1:5" s="13" customFormat="1" ht="12" customHeight="1" x14ac:dyDescent="0.2">
      <c r="A87" s="30" t="s">
        <v>169</v>
      </c>
      <c r="B87" s="17" t="s">
        <v>170</v>
      </c>
      <c r="C87" s="16"/>
      <c r="D87" s="18"/>
      <c r="E87" s="18"/>
    </row>
    <row r="88" spans="1:5" s="13" customFormat="1" ht="12" customHeight="1" x14ac:dyDescent="0.2">
      <c r="A88" s="31" t="s">
        <v>171</v>
      </c>
      <c r="B88" s="32" t="s">
        <v>172</v>
      </c>
      <c r="C88" s="16"/>
      <c r="D88" s="18"/>
      <c r="E88" s="18"/>
    </row>
    <row r="89" spans="1:5" s="13" customFormat="1" ht="13.5" customHeight="1" x14ac:dyDescent="0.2">
      <c r="A89" s="31" t="s">
        <v>173</v>
      </c>
      <c r="B89" s="32" t="s">
        <v>174</v>
      </c>
      <c r="C89" s="16"/>
      <c r="D89" s="18"/>
      <c r="E89" s="18"/>
    </row>
    <row r="90" spans="1:5" s="13" customFormat="1" ht="15.75" customHeight="1" x14ac:dyDescent="0.2">
      <c r="A90" s="28" t="s">
        <v>175</v>
      </c>
      <c r="B90" s="33" t="s">
        <v>176</v>
      </c>
      <c r="C90" s="23">
        <f>C67+C71+C76+C79+C83+C88+C89</f>
        <v>0</v>
      </c>
      <c r="D90" s="23">
        <f>D67+D71+D76+D79+D83+D88+D89</f>
        <v>10664587</v>
      </c>
      <c r="E90" s="23">
        <f>E67+E71+E76+E79+E83+E88+E89</f>
        <v>0</v>
      </c>
    </row>
    <row r="91" spans="1:5" s="13" customFormat="1" ht="16.5" customHeight="1" x14ac:dyDescent="0.2">
      <c r="A91" s="34" t="s">
        <v>177</v>
      </c>
      <c r="B91" s="35" t="s">
        <v>178</v>
      </c>
      <c r="C91" s="27">
        <f>C66+C90</f>
        <v>106009000</v>
      </c>
      <c r="D91" s="27">
        <f>D66+D90</f>
        <v>126819758</v>
      </c>
      <c r="E91" s="27">
        <f>E66+E90</f>
        <v>0</v>
      </c>
    </row>
    <row r="92" spans="1:5" s="13" customFormat="1" ht="83.25" customHeight="1" x14ac:dyDescent="0.2">
      <c r="A92" s="36"/>
      <c r="B92" s="37"/>
      <c r="C92" s="38"/>
    </row>
    <row r="93" spans="1:5" s="13" customFormat="1" ht="83.25" customHeight="1" x14ac:dyDescent="0.2">
      <c r="A93" s="36"/>
      <c r="B93" s="37"/>
      <c r="C93" s="38"/>
    </row>
    <row r="94" spans="1:5" s="13" customFormat="1" ht="83.25" customHeight="1" x14ac:dyDescent="0.2">
      <c r="A94" s="36"/>
      <c r="B94" s="37"/>
      <c r="C94" s="38"/>
    </row>
    <row r="95" spans="1:5" s="13" customFormat="1" ht="83.25" customHeight="1" x14ac:dyDescent="0.2">
      <c r="A95" s="36"/>
      <c r="B95" s="37"/>
      <c r="C95" s="38"/>
    </row>
    <row r="96" spans="1:5" s="13" customFormat="1" ht="83.25" customHeight="1" x14ac:dyDescent="0.2">
      <c r="A96" s="36"/>
      <c r="B96" s="37"/>
      <c r="C96" s="38"/>
    </row>
    <row r="97" spans="1:5" s="13" customFormat="1" ht="83.25" customHeight="1" x14ac:dyDescent="0.2">
      <c r="A97" s="36"/>
      <c r="B97" s="37"/>
      <c r="C97" s="38"/>
    </row>
    <row r="98" spans="1:5" s="13" customFormat="1" ht="83.25" customHeight="1" x14ac:dyDescent="0.2">
      <c r="A98" s="36"/>
      <c r="B98" s="37"/>
      <c r="C98" s="38"/>
    </row>
    <row r="99" spans="1:5" s="13" customFormat="1" ht="83.25" customHeight="1" x14ac:dyDescent="0.2">
      <c r="A99" s="36"/>
      <c r="B99" s="37"/>
      <c r="C99" s="38"/>
    </row>
    <row r="100" spans="1:5" s="13" customFormat="1" ht="83.25" customHeight="1" x14ac:dyDescent="0.2">
      <c r="A100" s="36"/>
      <c r="B100" s="37"/>
      <c r="C100" s="38"/>
    </row>
    <row r="101" spans="1:5" s="13" customFormat="1" ht="83.25" customHeight="1" x14ac:dyDescent="0.2">
      <c r="A101" s="36"/>
      <c r="B101" s="37"/>
      <c r="C101" s="38"/>
    </row>
    <row r="102" spans="1:5" s="13" customFormat="1" ht="83.25" customHeight="1" x14ac:dyDescent="0.2">
      <c r="A102" s="36"/>
      <c r="B102" s="37"/>
      <c r="C102" s="38"/>
    </row>
    <row r="103" spans="1:5" s="13" customFormat="1" ht="83.25" customHeight="1" x14ac:dyDescent="0.2">
      <c r="A103" s="36"/>
      <c r="B103" s="37"/>
      <c r="C103" s="38"/>
    </row>
    <row r="104" spans="1:5" s="13" customFormat="1" ht="83.25" customHeight="1" x14ac:dyDescent="0.2">
      <c r="A104" s="36"/>
      <c r="B104" s="37"/>
      <c r="C104" s="38"/>
    </row>
    <row r="105" spans="1:5" s="13" customFormat="1" ht="83.25" customHeight="1" x14ac:dyDescent="0.2">
      <c r="A105" s="36"/>
      <c r="B105" s="37"/>
      <c r="C105" s="38"/>
    </row>
    <row r="106" spans="1:5" s="13" customFormat="1" ht="83.25" customHeight="1" x14ac:dyDescent="0.2">
      <c r="A106" s="36"/>
      <c r="B106" s="37"/>
      <c r="C106" s="38"/>
    </row>
    <row r="107" spans="1:5" s="13" customFormat="1" ht="83.25" customHeight="1" x14ac:dyDescent="0.2">
      <c r="A107" s="36"/>
      <c r="B107" s="37"/>
      <c r="C107" s="38"/>
    </row>
    <row r="108" spans="1:5" x14ac:dyDescent="0.25">
      <c r="A108" s="233" t="s">
        <v>179</v>
      </c>
      <c r="B108" s="233"/>
      <c r="C108" s="233"/>
      <c r="D108" s="233"/>
      <c r="E108" s="233"/>
    </row>
    <row r="109" spans="1:5" s="39" customFormat="1" ht="16.5" customHeight="1" x14ac:dyDescent="0.25">
      <c r="A109" s="234" t="s">
        <v>180</v>
      </c>
      <c r="B109" s="234"/>
      <c r="C109" s="235" t="s">
        <v>5</v>
      </c>
      <c r="D109" s="235"/>
      <c r="E109" s="235"/>
    </row>
    <row r="110" spans="1:5" ht="38.1" customHeight="1" x14ac:dyDescent="0.25">
      <c r="A110" s="7" t="s">
        <v>6</v>
      </c>
      <c r="B110" s="7" t="s">
        <v>181</v>
      </c>
      <c r="C110" s="40" t="s">
        <v>8</v>
      </c>
      <c r="D110" s="41" t="s">
        <v>9</v>
      </c>
      <c r="E110" s="41" t="s">
        <v>10</v>
      </c>
    </row>
    <row r="111" spans="1:5" s="10" customFormat="1" ht="12" customHeight="1" x14ac:dyDescent="0.2">
      <c r="A111" s="9" t="s">
        <v>11</v>
      </c>
      <c r="B111" s="9" t="s">
        <v>12</v>
      </c>
      <c r="C111" s="40" t="s">
        <v>13</v>
      </c>
      <c r="D111" s="40" t="s">
        <v>13</v>
      </c>
      <c r="E111" s="40"/>
    </row>
    <row r="112" spans="1:5" ht="12" customHeight="1" x14ac:dyDescent="0.25">
      <c r="A112" s="11" t="s">
        <v>14</v>
      </c>
      <c r="B112" s="42" t="s">
        <v>182</v>
      </c>
      <c r="C112" s="12">
        <f>C113+C114+C115+C116+C117+C130</f>
        <v>101259000</v>
      </c>
      <c r="D112" s="12">
        <f>D113+D114+D115+D116+D117+D130</f>
        <v>119630329</v>
      </c>
      <c r="E112" s="12">
        <f>E113+E114+E115+E116+E117+E130</f>
        <v>0</v>
      </c>
    </row>
    <row r="113" spans="1:10" ht="12" customHeight="1" x14ac:dyDescent="0.25">
      <c r="A113" s="14" t="s">
        <v>16</v>
      </c>
      <c r="B113" s="43" t="s">
        <v>183</v>
      </c>
      <c r="C113" s="16">
        <f>'4. sz. mell Önkormányzat'!C97+'Óvoda   5. sz. mell'!C48</f>
        <v>33764000</v>
      </c>
      <c r="D113" s="16">
        <f>'4. sz. mell Önkormányzat'!D97+'Óvoda   5. sz. mell'!D48</f>
        <v>42497487</v>
      </c>
      <c r="E113" s="16"/>
    </row>
    <row r="114" spans="1:10" ht="12" customHeight="1" x14ac:dyDescent="0.25">
      <c r="A114" s="14" t="s">
        <v>18</v>
      </c>
      <c r="B114" s="43" t="s">
        <v>184</v>
      </c>
      <c r="C114" s="16">
        <f>'4. sz. mell Önkormányzat'!C98+'Óvoda   5. sz. mell'!C49</f>
        <v>9131000</v>
      </c>
      <c r="D114" s="16">
        <f>'4. sz. mell Önkormányzat'!D98+'Óvoda   5. sz. mell'!D49</f>
        <v>10341580</v>
      </c>
      <c r="E114" s="16"/>
    </row>
    <row r="115" spans="1:10" ht="12" customHeight="1" x14ac:dyDescent="0.25">
      <c r="A115" s="14" t="s">
        <v>20</v>
      </c>
      <c r="B115" s="43" t="s">
        <v>185</v>
      </c>
      <c r="C115" s="16">
        <f>'4. sz. mell Önkormányzat'!C99+'Óvoda   5. sz. mell'!C50</f>
        <v>41641000</v>
      </c>
      <c r="D115" s="16">
        <f>'4. sz. mell Önkormányzat'!D99+'Óvoda   5. sz. mell'!D50</f>
        <v>49866158</v>
      </c>
      <c r="E115" s="16"/>
    </row>
    <row r="116" spans="1:10" ht="12" customHeight="1" x14ac:dyDescent="0.25">
      <c r="A116" s="14" t="s">
        <v>22</v>
      </c>
      <c r="B116" s="43" t="s">
        <v>186</v>
      </c>
      <c r="C116" s="16">
        <f>'4. sz. mell Önkormányzat'!C100+'Óvoda   5. sz. mell'!C51</f>
        <v>6901000</v>
      </c>
      <c r="D116" s="16">
        <f>'4. sz. mell Önkormányzat'!D100+'Óvoda   5. sz. mell'!D51</f>
        <v>6901000</v>
      </c>
      <c r="E116" s="16"/>
    </row>
    <row r="117" spans="1:10" ht="12" customHeight="1" x14ac:dyDescent="0.25">
      <c r="A117" s="21" t="s">
        <v>187</v>
      </c>
      <c r="B117" s="44" t="s">
        <v>188</v>
      </c>
      <c r="C117" s="23">
        <f>C124+C129+C123</f>
        <v>7822000</v>
      </c>
      <c r="D117" s="23">
        <f>D124+D129+D123</f>
        <v>7822000</v>
      </c>
      <c r="E117" s="23">
        <f>E124+E129+E123</f>
        <v>0</v>
      </c>
    </row>
    <row r="118" spans="1:10" ht="12" customHeight="1" x14ac:dyDescent="0.25">
      <c r="A118" s="14" t="s">
        <v>25</v>
      </c>
      <c r="B118" s="43" t="s">
        <v>189</v>
      </c>
      <c r="C118" s="16"/>
      <c r="D118" s="18"/>
      <c r="E118" s="18"/>
    </row>
    <row r="119" spans="1:10" ht="12" customHeight="1" x14ac:dyDescent="0.25">
      <c r="A119" s="14" t="s">
        <v>190</v>
      </c>
      <c r="B119" s="45" t="s">
        <v>191</v>
      </c>
      <c r="C119" s="16"/>
      <c r="D119" s="18"/>
      <c r="E119" s="18"/>
    </row>
    <row r="120" spans="1:10" ht="12" customHeight="1" x14ac:dyDescent="0.25">
      <c r="A120" s="14" t="s">
        <v>192</v>
      </c>
      <c r="B120" s="45" t="s">
        <v>193</v>
      </c>
      <c r="C120" s="16"/>
      <c r="D120" s="18"/>
      <c r="E120" s="18"/>
    </row>
    <row r="121" spans="1:10" ht="12" customHeight="1" x14ac:dyDescent="0.25">
      <c r="A121" s="14" t="s">
        <v>194</v>
      </c>
      <c r="B121" s="46" t="s">
        <v>195</v>
      </c>
      <c r="C121" s="16"/>
      <c r="D121" s="18"/>
      <c r="E121" s="18"/>
    </row>
    <row r="122" spans="1:10" ht="12" customHeight="1" x14ac:dyDescent="0.25">
      <c r="A122" s="14" t="s">
        <v>196</v>
      </c>
      <c r="B122" s="45" t="s">
        <v>197</v>
      </c>
      <c r="C122" s="16"/>
      <c r="D122" s="18"/>
      <c r="E122" s="18"/>
    </row>
    <row r="123" spans="1:10" ht="12" customHeight="1" x14ac:dyDescent="0.25">
      <c r="A123" s="14" t="s">
        <v>198</v>
      </c>
      <c r="B123" s="45" t="s">
        <v>199</v>
      </c>
      <c r="C123" s="16"/>
      <c r="D123" s="18"/>
      <c r="E123" s="18"/>
    </row>
    <row r="124" spans="1:10" ht="12" customHeight="1" x14ac:dyDescent="0.25">
      <c r="A124" s="14" t="s">
        <v>200</v>
      </c>
      <c r="B124" s="46" t="s">
        <v>201</v>
      </c>
      <c r="C124" s="16">
        <f>'4. sz. mell Önkormányzat'!C108</f>
        <v>5422000</v>
      </c>
      <c r="D124" s="16">
        <f>'4. sz. mell Önkormányzat'!D108</f>
        <v>5422000</v>
      </c>
      <c r="E124" s="16"/>
    </row>
    <row r="125" spans="1:10" ht="12" customHeight="1" x14ac:dyDescent="0.25">
      <c r="A125" s="14" t="s">
        <v>202</v>
      </c>
      <c r="B125" s="46" t="s">
        <v>203</v>
      </c>
      <c r="C125" s="16"/>
      <c r="D125" s="18"/>
      <c r="E125" s="18"/>
    </row>
    <row r="126" spans="1:10" ht="12" customHeight="1" x14ac:dyDescent="0.25">
      <c r="A126" s="14" t="s">
        <v>204</v>
      </c>
      <c r="B126" s="45" t="s">
        <v>205</v>
      </c>
      <c r="C126" s="16"/>
      <c r="D126" s="18"/>
      <c r="E126" s="18"/>
    </row>
    <row r="127" spans="1:10" ht="12" customHeight="1" x14ac:dyDescent="0.25">
      <c r="A127" s="14" t="s">
        <v>206</v>
      </c>
      <c r="B127" s="45" t="s">
        <v>207</v>
      </c>
      <c r="C127" s="16"/>
      <c r="D127" s="18"/>
      <c r="E127" s="18"/>
    </row>
    <row r="128" spans="1:10" ht="12" customHeight="1" x14ac:dyDescent="0.25">
      <c r="A128" s="14" t="s">
        <v>208</v>
      </c>
      <c r="B128" s="45" t="s">
        <v>209</v>
      </c>
      <c r="C128" s="16"/>
      <c r="D128" s="18"/>
      <c r="E128" s="18"/>
      <c r="G128" s="47"/>
      <c r="H128" s="47"/>
      <c r="I128" s="47"/>
      <c r="J128" s="47"/>
    </row>
    <row r="129" spans="1:10" ht="12" customHeight="1" x14ac:dyDescent="0.25">
      <c r="A129" s="14" t="s">
        <v>210</v>
      </c>
      <c r="B129" s="45" t="s">
        <v>211</v>
      </c>
      <c r="C129" s="16">
        <f>'4. sz. mell Önkormányzat'!C113</f>
        <v>2400000</v>
      </c>
      <c r="D129" s="16">
        <f>'4. sz. mell Önkormányzat'!D113</f>
        <v>2400000</v>
      </c>
      <c r="E129" s="16"/>
      <c r="G129" s="47"/>
      <c r="H129" s="47"/>
      <c r="I129" s="47"/>
      <c r="J129" s="47"/>
    </row>
    <row r="130" spans="1:10" ht="12" customHeight="1" x14ac:dyDescent="0.25">
      <c r="A130" s="21" t="s">
        <v>212</v>
      </c>
      <c r="B130" s="44" t="s">
        <v>213</v>
      </c>
      <c r="C130" s="20">
        <f>C132+C131</f>
        <v>2000000</v>
      </c>
      <c r="D130" s="20">
        <f>D132+D131</f>
        <v>2202104</v>
      </c>
      <c r="E130" s="20">
        <f>E132+E131</f>
        <v>0</v>
      </c>
      <c r="G130" s="47"/>
      <c r="H130" s="47"/>
      <c r="I130" s="47"/>
      <c r="J130" s="47"/>
    </row>
    <row r="131" spans="1:10" ht="12" customHeight="1" x14ac:dyDescent="0.25">
      <c r="A131" s="14" t="s">
        <v>214</v>
      </c>
      <c r="B131" s="43" t="s">
        <v>215</v>
      </c>
      <c r="C131" s="16">
        <f>'4. sz. mell Önkormányzat'!C115</f>
        <v>1000000</v>
      </c>
      <c r="D131" s="16">
        <f>'4. sz. mell Önkormányzat'!D115</f>
        <v>1202104</v>
      </c>
      <c r="E131" s="16"/>
      <c r="G131" s="47"/>
      <c r="H131" s="47"/>
      <c r="I131" s="47"/>
      <c r="J131" s="47"/>
    </row>
    <row r="132" spans="1:10" ht="12" customHeight="1" x14ac:dyDescent="0.25">
      <c r="A132" s="14" t="s">
        <v>216</v>
      </c>
      <c r="B132" s="45" t="s">
        <v>444</v>
      </c>
      <c r="C132" s="16">
        <f>'4. sz. mell Önkormányzat'!C116</f>
        <v>1000000</v>
      </c>
      <c r="D132" s="16">
        <f>'4. sz. mell Önkormányzat'!D116</f>
        <v>1000000</v>
      </c>
      <c r="E132" s="16"/>
      <c r="G132" s="47"/>
      <c r="H132" s="47"/>
      <c r="I132" s="47"/>
      <c r="J132" s="47"/>
    </row>
    <row r="133" spans="1:10" ht="12" customHeight="1" x14ac:dyDescent="0.25">
      <c r="A133" s="11" t="s">
        <v>27</v>
      </c>
      <c r="B133" s="42" t="s">
        <v>217</v>
      </c>
      <c r="C133" s="12">
        <f>C134+C136+C138</f>
        <v>4750000</v>
      </c>
      <c r="D133" s="12">
        <f>D134+D136+D138</f>
        <v>4750000</v>
      </c>
      <c r="E133" s="12">
        <f>E134+E136+E138</f>
        <v>0</v>
      </c>
      <c r="G133" s="47"/>
      <c r="H133" s="47"/>
      <c r="I133" s="47"/>
      <c r="J133" s="47"/>
    </row>
    <row r="134" spans="1:10" ht="12" customHeight="1" x14ac:dyDescent="0.25">
      <c r="A134" s="14" t="s">
        <v>29</v>
      </c>
      <c r="B134" s="43" t="s">
        <v>218</v>
      </c>
      <c r="C134" s="16">
        <f>C135</f>
        <v>4000000</v>
      </c>
      <c r="D134" s="16">
        <f>D135</f>
        <v>4000000</v>
      </c>
      <c r="E134" s="16">
        <f>E135</f>
        <v>0</v>
      </c>
      <c r="G134" s="47"/>
      <c r="H134" s="47"/>
      <c r="I134" s="47"/>
      <c r="J134" s="47"/>
    </row>
    <row r="135" spans="1:10" ht="12" customHeight="1" x14ac:dyDescent="0.25">
      <c r="A135" s="14" t="s">
        <v>31</v>
      </c>
      <c r="B135" s="43" t="str">
        <f>'4. sz. mell Önkormányzat'!B119</f>
        <v xml:space="preserve">  Pályázati önrész</v>
      </c>
      <c r="C135" s="16">
        <f>'4. sz. mell Önkormányzat'!C119</f>
        <v>4000000</v>
      </c>
      <c r="D135" s="16">
        <f>'4. sz. mell Önkormányzat'!D119</f>
        <v>4000000</v>
      </c>
      <c r="E135" s="16"/>
      <c r="G135" s="47"/>
      <c r="H135" s="47"/>
      <c r="I135" s="47"/>
      <c r="J135" s="47"/>
    </row>
    <row r="136" spans="1:10" ht="12" customHeight="1" x14ac:dyDescent="0.25">
      <c r="A136" s="14" t="s">
        <v>33</v>
      </c>
      <c r="B136" s="43" t="s">
        <v>219</v>
      </c>
      <c r="C136" s="16">
        <f>C137</f>
        <v>0</v>
      </c>
      <c r="D136" s="16">
        <f>D137</f>
        <v>0</v>
      </c>
      <c r="E136" s="16">
        <f>E137</f>
        <v>0</v>
      </c>
      <c r="G136" s="47"/>
      <c r="H136" s="47"/>
      <c r="I136" s="47"/>
      <c r="J136" s="47"/>
    </row>
    <row r="137" spans="1:10" ht="12" customHeight="1" x14ac:dyDescent="0.25">
      <c r="A137" s="14" t="s">
        <v>35</v>
      </c>
      <c r="B137" s="213" t="s">
        <v>442</v>
      </c>
      <c r="C137" s="16"/>
      <c r="D137" s="16"/>
      <c r="E137" s="16"/>
      <c r="G137" s="47"/>
      <c r="H137" s="47"/>
      <c r="I137" s="47"/>
      <c r="J137" s="47"/>
    </row>
    <row r="138" spans="1:10" ht="12" customHeight="1" x14ac:dyDescent="0.25">
      <c r="A138" s="14" t="s">
        <v>37</v>
      </c>
      <c r="B138" s="17" t="s">
        <v>221</v>
      </c>
      <c r="C138" s="16">
        <f>C139+C140+C141+C146</f>
        <v>750000</v>
      </c>
      <c r="D138" s="16">
        <f>D139+D140+D141+D146</f>
        <v>750000</v>
      </c>
      <c r="E138" s="16">
        <f>E139+E140+E141+E146</f>
        <v>0</v>
      </c>
    </row>
    <row r="139" spans="1:10" ht="12" customHeight="1" x14ac:dyDescent="0.25">
      <c r="A139" s="14" t="s">
        <v>39</v>
      </c>
      <c r="B139" s="17" t="s">
        <v>222</v>
      </c>
      <c r="C139" s="16"/>
      <c r="D139" s="18"/>
      <c r="E139" s="18"/>
    </row>
    <row r="140" spans="1:10" ht="12" customHeight="1" x14ac:dyDescent="0.25">
      <c r="A140" s="14" t="s">
        <v>223</v>
      </c>
      <c r="B140" s="45" t="s">
        <v>224</v>
      </c>
      <c r="C140" s="16"/>
      <c r="D140" s="18"/>
      <c r="E140" s="18"/>
    </row>
    <row r="141" spans="1:10" x14ac:dyDescent="0.25">
      <c r="A141" s="14" t="s">
        <v>225</v>
      </c>
      <c r="B141" s="45" t="s">
        <v>226</v>
      </c>
      <c r="C141" s="16">
        <f>'4. sz. mell Önkormányzat'!C122</f>
        <v>750000</v>
      </c>
      <c r="D141" s="16">
        <f>'4. sz. mell Önkormányzat'!D122</f>
        <v>750000</v>
      </c>
      <c r="E141" s="16"/>
    </row>
    <row r="142" spans="1:10" ht="12" customHeight="1" x14ac:dyDescent="0.25">
      <c r="A142" s="14" t="s">
        <v>227</v>
      </c>
      <c r="B142" s="45" t="s">
        <v>228</v>
      </c>
      <c r="C142" s="16"/>
      <c r="D142" s="18"/>
      <c r="E142" s="18"/>
    </row>
    <row r="143" spans="1:10" ht="12" customHeight="1" x14ac:dyDescent="0.25">
      <c r="A143" s="14" t="s">
        <v>229</v>
      </c>
      <c r="B143" s="45" t="s">
        <v>230</v>
      </c>
      <c r="C143" s="16"/>
      <c r="D143" s="18"/>
      <c r="E143" s="18"/>
      <c r="H143" s="13"/>
    </row>
    <row r="144" spans="1:10" ht="12" customHeight="1" x14ac:dyDescent="0.25">
      <c r="A144" s="14" t="s">
        <v>231</v>
      </c>
      <c r="B144" s="45" t="s">
        <v>205</v>
      </c>
      <c r="C144" s="16"/>
      <c r="D144" s="18"/>
      <c r="E144" s="18"/>
      <c r="H144" s="13"/>
    </row>
    <row r="145" spans="1:8" ht="12" customHeight="1" x14ac:dyDescent="0.25">
      <c r="A145" s="14" t="s">
        <v>232</v>
      </c>
      <c r="B145" s="45" t="s">
        <v>233</v>
      </c>
      <c r="C145" s="16"/>
      <c r="D145" s="18"/>
      <c r="E145" s="18"/>
      <c r="H145" s="13"/>
    </row>
    <row r="146" spans="1:8" x14ac:dyDescent="0.25">
      <c r="A146" s="14" t="s">
        <v>234</v>
      </c>
      <c r="B146" s="45" t="s">
        <v>235</v>
      </c>
      <c r="C146" s="16"/>
      <c r="D146" s="18"/>
      <c r="E146" s="18"/>
      <c r="H146" s="13"/>
    </row>
    <row r="147" spans="1:8" ht="12" customHeight="1" x14ac:dyDescent="0.25">
      <c r="A147" s="26" t="s">
        <v>41</v>
      </c>
      <c r="B147" s="26" t="s">
        <v>236</v>
      </c>
      <c r="C147" s="48">
        <f>+C112+C133</f>
        <v>106009000</v>
      </c>
      <c r="D147" s="48">
        <f>+D112+D133</f>
        <v>124380329</v>
      </c>
      <c r="E147" s="48">
        <f>+E112+E133</f>
        <v>0</v>
      </c>
      <c r="H147" s="13"/>
    </row>
    <row r="148" spans="1:8" ht="12" customHeight="1" x14ac:dyDescent="0.25">
      <c r="A148" s="11" t="s">
        <v>237</v>
      </c>
      <c r="B148" s="11" t="s">
        <v>238</v>
      </c>
      <c r="C148" s="12">
        <f>+C149+C150+C151</f>
        <v>0</v>
      </c>
      <c r="D148" s="12">
        <f>+D149+D150+D151</f>
        <v>0</v>
      </c>
      <c r="E148" s="12">
        <f>+E149+E150+E151</f>
        <v>0</v>
      </c>
      <c r="H148" s="13"/>
    </row>
    <row r="149" spans="1:8" ht="12" customHeight="1" x14ac:dyDescent="0.25">
      <c r="A149" s="14" t="s">
        <v>57</v>
      </c>
      <c r="B149" s="43" t="s">
        <v>239</v>
      </c>
      <c r="C149" s="16"/>
      <c r="D149" s="18"/>
      <c r="E149" s="18"/>
    </row>
    <row r="150" spans="1:8" ht="12" customHeight="1" x14ac:dyDescent="0.25">
      <c r="A150" s="14" t="s">
        <v>65</v>
      </c>
      <c r="B150" s="43" t="s">
        <v>240</v>
      </c>
      <c r="C150" s="16"/>
      <c r="D150" s="18"/>
      <c r="E150" s="18"/>
    </row>
    <row r="151" spans="1:8" ht="12" customHeight="1" x14ac:dyDescent="0.25">
      <c r="A151" s="14" t="s">
        <v>67</v>
      </c>
      <c r="B151" s="43" t="s">
        <v>241</v>
      </c>
      <c r="C151" s="16"/>
      <c r="D151" s="16"/>
      <c r="E151" s="16"/>
    </row>
    <row r="152" spans="1:8" ht="12" customHeight="1" x14ac:dyDescent="0.25">
      <c r="A152" s="11" t="s">
        <v>71</v>
      </c>
      <c r="B152" s="11" t="s">
        <v>242</v>
      </c>
      <c r="C152" s="12">
        <f>SUM(C153:C158)</f>
        <v>0</v>
      </c>
      <c r="D152" s="24"/>
      <c r="E152" s="24"/>
    </row>
    <row r="153" spans="1:8" ht="12" customHeight="1" x14ac:dyDescent="0.25">
      <c r="A153" s="14" t="s">
        <v>73</v>
      </c>
      <c r="B153" s="43" t="s">
        <v>243</v>
      </c>
      <c r="C153" s="16"/>
      <c r="D153" s="18"/>
      <c r="E153" s="18"/>
    </row>
    <row r="154" spans="1:8" ht="12" customHeight="1" x14ac:dyDescent="0.25">
      <c r="A154" s="14" t="s">
        <v>75</v>
      </c>
      <c r="B154" s="43" t="s">
        <v>244</v>
      </c>
      <c r="C154" s="16"/>
      <c r="D154" s="18"/>
      <c r="E154" s="18"/>
    </row>
    <row r="155" spans="1:8" ht="12" customHeight="1" x14ac:dyDescent="0.25">
      <c r="A155" s="14" t="s">
        <v>77</v>
      </c>
      <c r="B155" s="43" t="s">
        <v>245</v>
      </c>
      <c r="C155" s="16"/>
      <c r="D155" s="18"/>
      <c r="E155" s="18"/>
    </row>
    <row r="156" spans="1:8" ht="12" customHeight="1" x14ac:dyDescent="0.25">
      <c r="A156" s="14" t="s">
        <v>79</v>
      </c>
      <c r="B156" s="43" t="s">
        <v>246</v>
      </c>
      <c r="C156" s="16"/>
      <c r="D156" s="18"/>
      <c r="E156" s="18"/>
    </row>
    <row r="157" spans="1:8" ht="12" customHeight="1" x14ac:dyDescent="0.25">
      <c r="A157" s="14" t="s">
        <v>81</v>
      </c>
      <c r="B157" s="43" t="s">
        <v>247</v>
      </c>
      <c r="C157" s="16"/>
      <c r="D157" s="18"/>
      <c r="E157" s="18"/>
    </row>
    <row r="158" spans="1:8" ht="12" customHeight="1" x14ac:dyDescent="0.25">
      <c r="A158" s="14" t="s">
        <v>83</v>
      </c>
      <c r="B158" s="43" t="s">
        <v>248</v>
      </c>
      <c r="C158" s="16"/>
      <c r="D158" s="18"/>
      <c r="E158" s="18"/>
    </row>
    <row r="159" spans="1:8" ht="12" customHeight="1" x14ac:dyDescent="0.25">
      <c r="A159" s="11" t="s">
        <v>95</v>
      </c>
      <c r="B159" s="11" t="s">
        <v>249</v>
      </c>
      <c r="C159" s="12">
        <f>+C160+C161+C162+C163</f>
        <v>0</v>
      </c>
      <c r="D159" s="12">
        <f>+D160+D161+D162+D163</f>
        <v>2439429</v>
      </c>
      <c r="E159" s="12">
        <f>+E160+E161+E162+E163</f>
        <v>0</v>
      </c>
    </row>
    <row r="160" spans="1:8" ht="12" customHeight="1" x14ac:dyDescent="0.25">
      <c r="A160" s="14" t="s">
        <v>97</v>
      </c>
      <c r="B160" s="43" t="s">
        <v>250</v>
      </c>
      <c r="C160" s="16"/>
      <c r="D160" s="220"/>
      <c r="E160" s="18"/>
    </row>
    <row r="161" spans="1:8" ht="12" customHeight="1" x14ac:dyDescent="0.25">
      <c r="A161" s="14" t="s">
        <v>99</v>
      </c>
      <c r="B161" s="43" t="s">
        <v>251</v>
      </c>
      <c r="C161" s="16"/>
      <c r="D161" s="18">
        <v>2439429</v>
      </c>
      <c r="E161" s="18"/>
    </row>
    <row r="162" spans="1:8" ht="12" customHeight="1" x14ac:dyDescent="0.25">
      <c r="A162" s="14" t="s">
        <v>101</v>
      </c>
      <c r="B162" s="43" t="s">
        <v>252</v>
      </c>
      <c r="C162" s="16"/>
      <c r="D162" s="18"/>
      <c r="E162" s="18"/>
    </row>
    <row r="163" spans="1:8" ht="12" customHeight="1" x14ac:dyDescent="0.25">
      <c r="A163" s="14" t="s">
        <v>103</v>
      </c>
      <c r="B163" s="43" t="s">
        <v>253</v>
      </c>
      <c r="C163" s="16"/>
      <c r="D163" s="18"/>
      <c r="E163" s="18"/>
    </row>
    <row r="164" spans="1:8" ht="12" customHeight="1" x14ac:dyDescent="0.25">
      <c r="A164" s="11" t="s">
        <v>254</v>
      </c>
      <c r="B164" s="11" t="s">
        <v>255</v>
      </c>
      <c r="C164" s="49">
        <f>SUM(C165:C169)</f>
        <v>0</v>
      </c>
      <c r="D164" s="24"/>
      <c r="E164" s="24"/>
    </row>
    <row r="165" spans="1:8" ht="12" customHeight="1" x14ac:dyDescent="0.25">
      <c r="A165" s="14" t="s">
        <v>109</v>
      </c>
      <c r="B165" s="43" t="s">
        <v>256</v>
      </c>
      <c r="C165" s="16"/>
      <c r="D165" s="18"/>
      <c r="E165" s="18"/>
    </row>
    <row r="166" spans="1:8" ht="12" customHeight="1" x14ac:dyDescent="0.25">
      <c r="A166" s="14" t="s">
        <v>111</v>
      </c>
      <c r="B166" s="43" t="s">
        <v>257</v>
      </c>
      <c r="C166" s="16"/>
      <c r="D166" s="18"/>
      <c r="E166" s="18"/>
    </row>
    <row r="167" spans="1:8" ht="12" customHeight="1" x14ac:dyDescent="0.25">
      <c r="A167" s="14" t="s">
        <v>113</v>
      </c>
      <c r="B167" s="43" t="s">
        <v>258</v>
      </c>
      <c r="C167" s="16"/>
      <c r="D167" s="18"/>
      <c r="E167" s="18"/>
    </row>
    <row r="168" spans="1:8" ht="12" customHeight="1" x14ac:dyDescent="0.25">
      <c r="A168" s="14" t="s">
        <v>115</v>
      </c>
      <c r="B168" s="43" t="s">
        <v>259</v>
      </c>
      <c r="C168" s="16"/>
      <c r="D168" s="18"/>
      <c r="E168" s="18"/>
    </row>
    <row r="169" spans="1:8" ht="12" customHeight="1" x14ac:dyDescent="0.25">
      <c r="A169" s="14" t="s">
        <v>260</v>
      </c>
      <c r="B169" s="43" t="s">
        <v>261</v>
      </c>
      <c r="C169" s="16"/>
      <c r="D169" s="18"/>
      <c r="E169" s="18"/>
    </row>
    <row r="170" spans="1:8" ht="12" customHeight="1" x14ac:dyDescent="0.25">
      <c r="A170" s="50" t="s">
        <v>117</v>
      </c>
      <c r="B170" s="50" t="s">
        <v>262</v>
      </c>
      <c r="C170" s="51"/>
      <c r="D170" s="18"/>
      <c r="E170" s="18"/>
    </row>
    <row r="171" spans="1:8" ht="12" customHeight="1" x14ac:dyDescent="0.25">
      <c r="A171" s="50" t="s">
        <v>263</v>
      </c>
      <c r="B171" s="50" t="s">
        <v>264</v>
      </c>
      <c r="C171" s="51"/>
      <c r="D171" s="18"/>
      <c r="E171" s="18"/>
    </row>
    <row r="172" spans="1:8" ht="15" customHeight="1" x14ac:dyDescent="0.25">
      <c r="A172" s="11" t="s">
        <v>265</v>
      </c>
      <c r="B172" s="11" t="s">
        <v>266</v>
      </c>
      <c r="C172" s="49">
        <f>+C148+C152+C159+C164+C170+C171</f>
        <v>0</v>
      </c>
      <c r="D172" s="49">
        <f>+D148+D152+D159+D164+D170+D171</f>
        <v>2439429</v>
      </c>
      <c r="E172" s="49">
        <f>+E148+E152+E159+E164+E170+E171</f>
        <v>0</v>
      </c>
      <c r="F172" s="52"/>
      <c r="G172" s="53"/>
      <c r="H172" s="53"/>
    </row>
    <row r="173" spans="1:8" s="13" customFormat="1" ht="12.95" customHeight="1" x14ac:dyDescent="0.2">
      <c r="A173" s="54" t="s">
        <v>267</v>
      </c>
      <c r="B173" s="55" t="s">
        <v>268</v>
      </c>
      <c r="C173" s="56">
        <f>+C147+C172</f>
        <v>106009000</v>
      </c>
      <c r="D173" s="56">
        <f>+D147+D172</f>
        <v>126819758</v>
      </c>
      <c r="E173" s="56">
        <f>+E147+E172</f>
        <v>0</v>
      </c>
    </row>
    <row r="175" spans="1:8" x14ac:dyDescent="0.25">
      <c r="C175" s="210"/>
      <c r="D175" s="225">
        <f>D173-D91</f>
        <v>0</v>
      </c>
    </row>
  </sheetData>
  <sheetProtection selectLockedCells="1" selectUnlockedCells="1"/>
  <mergeCells count="10">
    <mergeCell ref="A5:E5"/>
    <mergeCell ref="A108:E108"/>
    <mergeCell ref="A109:B109"/>
    <mergeCell ref="C109:E109"/>
    <mergeCell ref="A1:E1"/>
    <mergeCell ref="A2:E2"/>
    <mergeCell ref="A3:E3"/>
    <mergeCell ref="A4:E4"/>
    <mergeCell ref="A6:B6"/>
    <mergeCell ref="C6:E6"/>
  </mergeCells>
  <pageMargins left="0.82708333333333328" right="0.27569444444444446" top="0.54097222222222219" bottom="0.50138888888888888" header="0.27569444444444446" footer="0.2361111111111111"/>
  <pageSetup paperSize="9" scale="65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4"/>
  <sheetViews>
    <sheetView zoomScaleSheetLayoutView="100" workbookViewId="0">
      <selection activeCell="B2" sqref="B2:I2"/>
    </sheetView>
  </sheetViews>
  <sheetFormatPr defaultRowHeight="12.75" x14ac:dyDescent="0.2"/>
  <cols>
    <col min="1" max="1" width="6.83203125" style="57" customWidth="1"/>
    <col min="2" max="2" width="55.1640625" style="58" customWidth="1"/>
    <col min="3" max="3" width="16.33203125" style="57" customWidth="1"/>
    <col min="4" max="4" width="18.6640625" style="57" bestFit="1" customWidth="1"/>
    <col min="5" max="5" width="12.83203125" style="57" customWidth="1"/>
    <col min="6" max="6" width="55.1640625" style="57" customWidth="1"/>
    <col min="7" max="7" width="16.33203125" style="57" customWidth="1"/>
    <col min="8" max="8" width="16" style="57" customWidth="1"/>
    <col min="9" max="9" width="14.1640625" style="57" customWidth="1"/>
    <col min="10" max="16384" width="9.33203125" style="57"/>
  </cols>
  <sheetData>
    <row r="1" spans="1:9" ht="14.65" customHeight="1" x14ac:dyDescent="0.2">
      <c r="B1" s="236" t="s">
        <v>452</v>
      </c>
      <c r="C1" s="236"/>
      <c r="D1" s="236"/>
      <c r="E1" s="236"/>
      <c r="F1" s="236"/>
      <c r="G1" s="236"/>
      <c r="H1" s="236"/>
      <c r="I1" s="236"/>
    </row>
    <row r="2" spans="1:9" ht="32.450000000000003" customHeight="1" x14ac:dyDescent="0.2">
      <c r="B2" s="240" t="s">
        <v>271</v>
      </c>
      <c r="C2" s="240"/>
      <c r="D2" s="240"/>
      <c r="E2" s="240"/>
      <c r="F2" s="240"/>
      <c r="G2" s="240"/>
      <c r="H2" s="240"/>
      <c r="I2" s="240"/>
    </row>
    <row r="3" spans="1:9" ht="32.450000000000003" customHeight="1" x14ac:dyDescent="0.2">
      <c r="B3" s="59"/>
      <c r="C3" s="59"/>
      <c r="D3" s="59"/>
      <c r="E3" s="59"/>
      <c r="F3" s="59"/>
      <c r="G3" s="59"/>
    </row>
    <row r="4" spans="1:9" ht="32.450000000000003" customHeight="1" x14ac:dyDescent="0.2">
      <c r="B4" s="59"/>
      <c r="C4" s="59"/>
      <c r="D4" s="59"/>
      <c r="E4" s="59"/>
      <c r="F4" s="59"/>
      <c r="G4" s="59"/>
    </row>
    <row r="5" spans="1:9" ht="13.5" x14ac:dyDescent="0.2">
      <c r="G5" s="241" t="s">
        <v>450</v>
      </c>
      <c r="H5" s="241"/>
      <c r="I5" s="241"/>
    </row>
    <row r="6" spans="1:9" ht="18" customHeight="1" x14ac:dyDescent="0.2">
      <c r="A6" s="242" t="s">
        <v>6</v>
      </c>
      <c r="B6" s="242" t="s">
        <v>272</v>
      </c>
      <c r="C6" s="242"/>
      <c r="D6" s="60"/>
      <c r="E6" s="60"/>
      <c r="F6" s="242" t="s">
        <v>273</v>
      </c>
      <c r="G6" s="242"/>
      <c r="H6" s="242"/>
      <c r="I6" s="242"/>
    </row>
    <row r="7" spans="1:9" s="62" customFormat="1" ht="35.25" customHeight="1" x14ac:dyDescent="0.2">
      <c r="A7" s="242"/>
      <c r="B7" s="60" t="s">
        <v>274</v>
      </c>
      <c r="C7" s="60" t="s">
        <v>431</v>
      </c>
      <c r="D7" s="60" t="s">
        <v>432</v>
      </c>
      <c r="E7" s="60" t="s">
        <v>10</v>
      </c>
      <c r="F7" s="60" t="s">
        <v>274</v>
      </c>
      <c r="G7" s="60" t="str">
        <f>+C7</f>
        <v>2016. évi eredeti előirányzat</v>
      </c>
      <c r="H7" s="61" t="str">
        <f>D7</f>
        <v>2016. évi módosított előirányzat</v>
      </c>
      <c r="I7" s="61" t="str">
        <f>E7</f>
        <v>Teljesítés</v>
      </c>
    </row>
    <row r="8" spans="1:9" s="64" customFormat="1" ht="12" customHeight="1" x14ac:dyDescent="0.2">
      <c r="A8" s="63" t="s">
        <v>11</v>
      </c>
      <c r="B8" s="63" t="s">
        <v>12</v>
      </c>
      <c r="C8" s="63" t="s">
        <v>269</v>
      </c>
      <c r="D8" s="63"/>
      <c r="E8" s="63"/>
      <c r="F8" s="63" t="s">
        <v>275</v>
      </c>
      <c r="G8" s="63" t="s">
        <v>270</v>
      </c>
      <c r="H8" s="63"/>
      <c r="I8" s="63"/>
    </row>
    <row r="9" spans="1:9" ht="12.95" customHeight="1" x14ac:dyDescent="0.2">
      <c r="A9" s="65" t="s">
        <v>14</v>
      </c>
      <c r="B9" s="66" t="s">
        <v>276</v>
      </c>
      <c r="C9" s="67">
        <f>'1. összesítő'!C9</f>
        <v>84034000</v>
      </c>
      <c r="D9" s="67">
        <f>'1. összesítő'!D9</f>
        <v>84549460</v>
      </c>
      <c r="E9" s="67">
        <f>'1. összesítő'!E9</f>
        <v>0</v>
      </c>
      <c r="F9" s="66" t="s">
        <v>277</v>
      </c>
      <c r="G9" s="67">
        <f>'1. összesítő'!C113</f>
        <v>33764000</v>
      </c>
      <c r="H9" s="67">
        <f>'1. összesítő'!D113</f>
        <v>42497487</v>
      </c>
      <c r="I9" s="67">
        <f>'1. összesítő'!E113</f>
        <v>0</v>
      </c>
    </row>
    <row r="10" spans="1:9" ht="12.95" customHeight="1" x14ac:dyDescent="0.2">
      <c r="A10" s="65" t="s">
        <v>27</v>
      </c>
      <c r="B10" s="66" t="s">
        <v>278</v>
      </c>
      <c r="C10" s="67">
        <f>'1. összesítő'!C16</f>
        <v>0</v>
      </c>
      <c r="D10" s="67">
        <f>'1. összesítő'!D16</f>
        <v>9630711</v>
      </c>
      <c r="E10" s="67">
        <f>'1. összesítő'!E16</f>
        <v>0</v>
      </c>
      <c r="F10" s="66" t="s">
        <v>184</v>
      </c>
      <c r="G10" s="67">
        <f>'1. összesítő'!C114</f>
        <v>9131000</v>
      </c>
      <c r="H10" s="67">
        <f>'1. összesítő'!D114</f>
        <v>10341580</v>
      </c>
      <c r="I10" s="67">
        <f>'1. összesítő'!E114</f>
        <v>0</v>
      </c>
    </row>
    <row r="11" spans="1:9" ht="12.95" customHeight="1" x14ac:dyDescent="0.2">
      <c r="A11" s="65" t="s">
        <v>41</v>
      </c>
      <c r="B11" s="66" t="s">
        <v>279</v>
      </c>
      <c r="C11" s="67"/>
      <c r="D11" s="67"/>
      <c r="E11" s="67"/>
      <c r="F11" s="66" t="s">
        <v>280</v>
      </c>
      <c r="G11" s="67">
        <f>'1. összesítő'!C115</f>
        <v>41641000</v>
      </c>
      <c r="H11" s="67">
        <f>'1. összesítő'!D115</f>
        <v>49866158</v>
      </c>
      <c r="I11" s="67">
        <f>'1. összesítő'!E115</f>
        <v>0</v>
      </c>
    </row>
    <row r="12" spans="1:9" ht="12.95" customHeight="1" x14ac:dyDescent="0.2">
      <c r="A12" s="65" t="s">
        <v>237</v>
      </c>
      <c r="B12" s="66" t="s">
        <v>281</v>
      </c>
      <c r="C12" s="67">
        <f>'1. összesítő'!C30</f>
        <v>14250000</v>
      </c>
      <c r="D12" s="67">
        <f>'1. összesítő'!D30</f>
        <v>14250000</v>
      </c>
      <c r="E12" s="67">
        <f>'1. összesítő'!E30</f>
        <v>0</v>
      </c>
      <c r="F12" s="66" t="s">
        <v>186</v>
      </c>
      <c r="G12" s="67">
        <f>'1. összesítő'!C116</f>
        <v>6901000</v>
      </c>
      <c r="H12" s="67">
        <f>'1. összesítő'!D116</f>
        <v>6901000</v>
      </c>
      <c r="I12" s="67">
        <f>'1. összesítő'!E116</f>
        <v>0</v>
      </c>
    </row>
    <row r="13" spans="1:9" ht="12.95" customHeight="1" x14ac:dyDescent="0.2">
      <c r="A13" s="65" t="s">
        <v>71</v>
      </c>
      <c r="B13" s="66" t="s">
        <v>282</v>
      </c>
      <c r="C13" s="67">
        <f>'1. összesítő'!C38</f>
        <v>2975000</v>
      </c>
      <c r="D13" s="67">
        <f>'1. összesítő'!D38</f>
        <v>2975000</v>
      </c>
      <c r="E13" s="67">
        <f>'1. összesítő'!E38</f>
        <v>0</v>
      </c>
      <c r="F13" s="66" t="s">
        <v>188</v>
      </c>
      <c r="G13" s="67">
        <f>'1. összesítő'!C117</f>
        <v>7822000</v>
      </c>
      <c r="H13" s="67">
        <f>'1. összesítő'!D117</f>
        <v>7822000</v>
      </c>
      <c r="I13" s="67">
        <f>'1. összesítő'!E117</f>
        <v>0</v>
      </c>
    </row>
    <row r="14" spans="1:9" ht="12.95" customHeight="1" x14ac:dyDescent="0.2">
      <c r="A14" s="65" t="s">
        <v>95</v>
      </c>
      <c r="B14" s="66" t="s">
        <v>283</v>
      </c>
      <c r="C14" s="67">
        <f>'1. összesítő'!C56</f>
        <v>0</v>
      </c>
      <c r="D14" s="67">
        <f>'1. összesítő'!D56</f>
        <v>0</v>
      </c>
      <c r="E14" s="67"/>
      <c r="F14" s="66" t="s">
        <v>213</v>
      </c>
      <c r="G14" s="67">
        <f>'1. összesítő'!C130</f>
        <v>2000000</v>
      </c>
      <c r="H14" s="67">
        <f>'1. összesítő'!D130</f>
        <v>2202104</v>
      </c>
      <c r="I14" s="67">
        <f>'1. összesítő'!E131</f>
        <v>0</v>
      </c>
    </row>
    <row r="15" spans="1:9" ht="12.95" customHeight="1" x14ac:dyDescent="0.2">
      <c r="A15" s="65" t="s">
        <v>254</v>
      </c>
      <c r="B15" s="66" t="s">
        <v>284</v>
      </c>
      <c r="C15" s="67"/>
      <c r="D15" s="67"/>
      <c r="E15" s="67"/>
      <c r="F15" s="68"/>
      <c r="G15" s="67"/>
      <c r="H15" s="69"/>
      <c r="I15" s="69"/>
    </row>
    <row r="16" spans="1:9" ht="12.95" customHeight="1" x14ac:dyDescent="0.2">
      <c r="A16" s="65" t="s">
        <v>117</v>
      </c>
      <c r="B16" s="68"/>
      <c r="C16" s="67"/>
      <c r="D16" s="67"/>
      <c r="E16" s="67"/>
      <c r="F16" s="68"/>
      <c r="G16" s="67"/>
      <c r="H16" s="69"/>
      <c r="I16" s="69"/>
    </row>
    <row r="17" spans="1:9" ht="12.95" customHeight="1" x14ac:dyDescent="0.2">
      <c r="A17" s="65" t="s">
        <v>263</v>
      </c>
      <c r="B17" s="68"/>
      <c r="C17" s="67"/>
      <c r="D17" s="67"/>
      <c r="E17" s="67"/>
      <c r="F17" s="68"/>
      <c r="G17" s="67"/>
      <c r="H17" s="69"/>
      <c r="I17" s="69"/>
    </row>
    <row r="18" spans="1:9" ht="12.95" customHeight="1" x14ac:dyDescent="0.2">
      <c r="A18" s="65" t="s">
        <v>265</v>
      </c>
      <c r="B18" s="68"/>
      <c r="C18" s="67"/>
      <c r="D18" s="67"/>
      <c r="E18" s="67"/>
      <c r="F18" s="68"/>
      <c r="G18" s="67"/>
      <c r="H18" s="69"/>
      <c r="I18" s="69"/>
    </row>
    <row r="19" spans="1:9" ht="15.95" customHeight="1" x14ac:dyDescent="0.2">
      <c r="A19" s="70" t="s">
        <v>267</v>
      </c>
      <c r="B19" s="71" t="s">
        <v>285</v>
      </c>
      <c r="C19" s="72">
        <f>SUM(C9:C18)</f>
        <v>101259000</v>
      </c>
      <c r="D19" s="72">
        <f>SUM(D9:D18)</f>
        <v>111405171</v>
      </c>
      <c r="E19" s="72">
        <f>SUM(E9:E18)</f>
        <v>0</v>
      </c>
      <c r="F19" s="71" t="s">
        <v>286</v>
      </c>
      <c r="G19" s="72">
        <f>SUM(G9:G18)</f>
        <v>101259000</v>
      </c>
      <c r="H19" s="72">
        <f>SUM(H9:H18)</f>
        <v>119630329</v>
      </c>
      <c r="I19" s="72">
        <f>SUM(I9:I18)</f>
        <v>0</v>
      </c>
    </row>
    <row r="20" spans="1:9" ht="12.95" customHeight="1" x14ac:dyDescent="0.2">
      <c r="A20" s="65" t="s">
        <v>287</v>
      </c>
      <c r="B20" s="66" t="s">
        <v>288</v>
      </c>
      <c r="C20" s="73">
        <f>+C21+C22+C23+C24</f>
        <v>0</v>
      </c>
      <c r="D20" s="73">
        <f>+D21+D22+D23+D24</f>
        <v>10664587</v>
      </c>
      <c r="E20" s="73">
        <f>+E21+E22+E23+E24</f>
        <v>0</v>
      </c>
      <c r="F20" s="66" t="str">
        <f>'1. összesítő'!B161</f>
        <v>Államháztartáson belüli megelőlegezések visszafizetése</v>
      </c>
      <c r="G20" s="67"/>
      <c r="H20" s="69">
        <f>'1. összesítő'!D161</f>
        <v>2439429</v>
      </c>
      <c r="I20" s="69"/>
    </row>
    <row r="21" spans="1:9" ht="12.95" customHeight="1" x14ac:dyDescent="0.2">
      <c r="A21" s="65" t="s">
        <v>290</v>
      </c>
      <c r="B21" s="66" t="s">
        <v>291</v>
      </c>
      <c r="C21" s="67"/>
      <c r="D21" s="67">
        <f>'1. összesítő'!D77</f>
        <v>10664587</v>
      </c>
      <c r="E21" s="67">
        <v>0</v>
      </c>
      <c r="F21" s="66" t="s">
        <v>292</v>
      </c>
      <c r="G21" s="67"/>
      <c r="H21" s="69"/>
      <c r="I21" s="69"/>
    </row>
    <row r="22" spans="1:9" ht="12.95" customHeight="1" x14ac:dyDescent="0.2">
      <c r="A22" s="65" t="s">
        <v>293</v>
      </c>
      <c r="B22" s="66" t="s">
        <v>294</v>
      </c>
      <c r="C22" s="67"/>
      <c r="D22" s="67"/>
      <c r="E22" s="67"/>
      <c r="F22" s="66" t="s">
        <v>295</v>
      </c>
      <c r="G22" s="67"/>
      <c r="H22" s="69"/>
      <c r="I22" s="69"/>
    </row>
    <row r="23" spans="1:9" ht="12.95" customHeight="1" x14ac:dyDescent="0.2">
      <c r="A23" s="65" t="s">
        <v>296</v>
      </c>
      <c r="B23" s="66" t="s">
        <v>297</v>
      </c>
      <c r="C23" s="67"/>
      <c r="D23" s="67"/>
      <c r="E23" s="67"/>
      <c r="F23" s="66" t="s">
        <v>298</v>
      </c>
      <c r="G23" s="67"/>
      <c r="H23" s="69"/>
      <c r="I23" s="69"/>
    </row>
    <row r="24" spans="1:9" ht="12.95" customHeight="1" x14ac:dyDescent="0.2">
      <c r="A24" s="65" t="s">
        <v>299</v>
      </c>
      <c r="B24" s="66" t="s">
        <v>300</v>
      </c>
      <c r="C24" s="67"/>
      <c r="D24" s="67"/>
      <c r="E24" s="67"/>
      <c r="F24" s="66" t="s">
        <v>301</v>
      </c>
      <c r="G24" s="67"/>
      <c r="H24" s="69"/>
      <c r="I24" s="69"/>
    </row>
    <row r="25" spans="1:9" ht="12.95" customHeight="1" x14ac:dyDescent="0.2">
      <c r="A25" s="65" t="s">
        <v>302</v>
      </c>
      <c r="B25" s="66" t="s">
        <v>303</v>
      </c>
      <c r="C25" s="73">
        <f>+C26+C27</f>
        <v>0</v>
      </c>
      <c r="D25" s="73"/>
      <c r="E25" s="73"/>
      <c r="F25" s="66" t="s">
        <v>304</v>
      </c>
      <c r="G25" s="67"/>
      <c r="H25" s="69"/>
      <c r="I25" s="69"/>
    </row>
    <row r="26" spans="1:9" ht="12.95" customHeight="1" x14ac:dyDescent="0.2">
      <c r="A26" s="65" t="s">
        <v>305</v>
      </c>
      <c r="B26" s="66" t="s">
        <v>306</v>
      </c>
      <c r="C26" s="67"/>
      <c r="D26" s="67"/>
      <c r="E26" s="67"/>
      <c r="F26" s="66" t="s">
        <v>252</v>
      </c>
      <c r="G26" s="67"/>
      <c r="H26" s="69"/>
      <c r="I26" s="69"/>
    </row>
    <row r="27" spans="1:9" ht="12.95" customHeight="1" x14ac:dyDescent="0.2">
      <c r="A27" s="65" t="s">
        <v>307</v>
      </c>
      <c r="B27" s="66" t="s">
        <v>308</v>
      </c>
      <c r="C27" s="67"/>
      <c r="D27" s="67"/>
      <c r="E27" s="67"/>
      <c r="F27" s="66" t="s">
        <v>262</v>
      </c>
      <c r="G27" s="67"/>
      <c r="H27" s="69"/>
      <c r="I27" s="69"/>
    </row>
    <row r="28" spans="1:9" ht="12.95" customHeight="1" x14ac:dyDescent="0.2">
      <c r="A28" s="65" t="s">
        <v>309</v>
      </c>
      <c r="B28" s="66" t="s">
        <v>172</v>
      </c>
      <c r="C28" s="67"/>
      <c r="D28" s="67"/>
      <c r="E28" s="67"/>
      <c r="F28" s="66" t="s">
        <v>264</v>
      </c>
      <c r="G28" s="67"/>
      <c r="H28" s="69"/>
      <c r="I28" s="69"/>
    </row>
    <row r="29" spans="1:9" ht="12.95" customHeight="1" x14ac:dyDescent="0.2">
      <c r="A29" s="65" t="s">
        <v>310</v>
      </c>
      <c r="B29" s="66" t="s">
        <v>174</v>
      </c>
      <c r="C29" s="67"/>
      <c r="D29" s="67"/>
      <c r="E29" s="67"/>
      <c r="F29" s="68"/>
      <c r="G29" s="67"/>
      <c r="H29" s="69"/>
      <c r="I29" s="69"/>
    </row>
    <row r="30" spans="1:9" ht="15.95" customHeight="1" x14ac:dyDescent="0.2">
      <c r="A30" s="70" t="s">
        <v>311</v>
      </c>
      <c r="B30" s="71" t="s">
        <v>312</v>
      </c>
      <c r="C30" s="72">
        <f>+C20+C25+C28+C29</f>
        <v>0</v>
      </c>
      <c r="D30" s="72">
        <f>+D20+D25+D28+D29</f>
        <v>10664587</v>
      </c>
      <c r="E30" s="72">
        <f>+E20+E25+E28+E29</f>
        <v>0</v>
      </c>
      <c r="F30" s="71" t="s">
        <v>313</v>
      </c>
      <c r="G30" s="72">
        <f>SUM(G20:G29)</f>
        <v>0</v>
      </c>
      <c r="H30" s="72">
        <f>SUM(H20:H29)</f>
        <v>2439429</v>
      </c>
      <c r="I30" s="69"/>
    </row>
    <row r="31" spans="1:9" x14ac:dyDescent="0.2">
      <c r="A31" s="70" t="s">
        <v>314</v>
      </c>
      <c r="B31" s="70" t="s">
        <v>315</v>
      </c>
      <c r="C31" s="74">
        <f>+C19+C30</f>
        <v>101259000</v>
      </c>
      <c r="D31" s="74">
        <f>+D19+D30</f>
        <v>122069758</v>
      </c>
      <c r="E31" s="74">
        <f>+E19+E30</f>
        <v>0</v>
      </c>
      <c r="F31" s="70" t="s">
        <v>316</v>
      </c>
      <c r="G31" s="74">
        <f>+G19+G30</f>
        <v>101259000</v>
      </c>
      <c r="H31" s="74">
        <f>+H19+H30</f>
        <v>122069758</v>
      </c>
      <c r="I31" s="74">
        <f>+I19+I30</f>
        <v>0</v>
      </c>
    </row>
    <row r="32" spans="1:9" x14ac:dyDescent="0.2">
      <c r="A32" s="70" t="s">
        <v>317</v>
      </c>
      <c r="B32" s="70" t="s">
        <v>318</v>
      </c>
      <c r="C32" s="74" t="str">
        <f>IF(C19-G19&lt;0,G19-C19,"-")</f>
        <v>-</v>
      </c>
      <c r="D32" s="74"/>
      <c r="E32" s="74" t="str">
        <f>IF(E19-I19&lt;0,I19-E19,"-")</f>
        <v>-</v>
      </c>
      <c r="F32" s="70" t="s">
        <v>319</v>
      </c>
      <c r="G32" s="74" t="str">
        <f>IF(C19-G19&gt;0,C19-G19,"-")</f>
        <v>-</v>
      </c>
      <c r="H32" s="69"/>
      <c r="I32" s="69"/>
    </row>
    <row r="33" spans="1:9" x14ac:dyDescent="0.2">
      <c r="A33" s="70" t="s">
        <v>320</v>
      </c>
      <c r="B33" s="70" t="s">
        <v>321</v>
      </c>
      <c r="C33" s="74" t="str">
        <f>IF(C19+C30-G31&lt;0,G31-(C19+C30),"-")</f>
        <v>-</v>
      </c>
      <c r="D33" s="74"/>
      <c r="E33" s="74"/>
      <c r="F33" s="70" t="s">
        <v>322</v>
      </c>
      <c r="G33" s="74" t="str">
        <f>IF(C19+C30-G31&gt;0,C19+C30-G31,"-")</f>
        <v>-</v>
      </c>
      <c r="H33" s="74" t="str">
        <f>IF(D19+D30-H31&gt;0,D19+D30-H31,"-")</f>
        <v>-</v>
      </c>
      <c r="I33" s="74" t="str">
        <f>IF(E19+E30-I31&gt;0,E19+E30-I31,"-")</f>
        <v>-</v>
      </c>
    </row>
    <row r="34" spans="1:9" ht="18.75" customHeight="1" x14ac:dyDescent="0.2">
      <c r="B34" s="239"/>
      <c r="C34" s="239"/>
      <c r="D34" s="239"/>
      <c r="E34" s="239"/>
      <c r="F34" s="239"/>
    </row>
  </sheetData>
  <sheetProtection selectLockedCells="1" selectUnlockedCells="1"/>
  <mergeCells count="7">
    <mergeCell ref="B34:F34"/>
    <mergeCell ref="B1:I1"/>
    <mergeCell ref="B2:I2"/>
    <mergeCell ref="G5:I5"/>
    <mergeCell ref="A6:A7"/>
    <mergeCell ref="B6:C6"/>
    <mergeCell ref="F6:I6"/>
  </mergeCells>
  <printOptions horizontalCentered="1"/>
  <pageMargins left="0.3298611111111111" right="0.47986111111111113" top="0.74722222222222223" bottom="0.43333333333333335" header="0.51180555555555551" footer="0.51180555555555551"/>
  <pageSetup paperSize="9" scale="72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7"/>
  <sheetViews>
    <sheetView zoomScaleSheetLayoutView="115" workbookViewId="0">
      <selection activeCell="A2" sqref="A2:I2"/>
    </sheetView>
  </sheetViews>
  <sheetFormatPr defaultRowHeight="12.75" x14ac:dyDescent="0.2"/>
  <cols>
    <col min="1" max="1" width="6.83203125" style="57" customWidth="1"/>
    <col min="2" max="2" width="51.6640625" style="58" customWidth="1"/>
    <col min="3" max="5" width="12.83203125" style="57" customWidth="1"/>
    <col min="6" max="6" width="39.5" style="57" customWidth="1"/>
    <col min="7" max="7" width="13.6640625" style="57" customWidth="1"/>
    <col min="8" max="8" width="13.5" style="57" customWidth="1"/>
    <col min="9" max="9" width="12.83203125" style="57" customWidth="1"/>
    <col min="10" max="16384" width="9.33203125" style="57"/>
  </cols>
  <sheetData>
    <row r="1" spans="1:9" ht="18.600000000000001" customHeight="1" x14ac:dyDescent="0.2">
      <c r="B1" s="236" t="s">
        <v>453</v>
      </c>
      <c r="C1" s="236"/>
      <c r="D1" s="236"/>
      <c r="E1" s="236"/>
      <c r="F1" s="236"/>
      <c r="G1" s="236"/>
      <c r="H1" s="236"/>
      <c r="I1" s="236"/>
    </row>
    <row r="2" spans="1:9" ht="31.5" customHeight="1" x14ac:dyDescent="0.2">
      <c r="A2" s="243" t="s">
        <v>323</v>
      </c>
      <c r="B2" s="243"/>
      <c r="C2" s="243"/>
      <c r="D2" s="243"/>
      <c r="E2" s="243"/>
      <c r="F2" s="243"/>
      <c r="G2" s="243"/>
      <c r="H2" s="243"/>
      <c r="I2" s="243"/>
    </row>
    <row r="3" spans="1:9" ht="31.5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</row>
    <row r="4" spans="1:9" ht="13.5" x14ac:dyDescent="0.2">
      <c r="G4" s="244" t="s">
        <v>450</v>
      </c>
      <c r="H4" s="244"/>
      <c r="I4" s="244"/>
    </row>
    <row r="5" spans="1:9" ht="13.5" customHeight="1" x14ac:dyDescent="0.2">
      <c r="A5" s="242" t="s">
        <v>6</v>
      </c>
      <c r="B5" s="242" t="s">
        <v>272</v>
      </c>
      <c r="C5" s="242"/>
      <c r="D5" s="60"/>
      <c r="E5" s="60"/>
      <c r="F5" s="242" t="s">
        <v>273</v>
      </c>
      <c r="G5" s="242"/>
      <c r="H5" s="242"/>
      <c r="I5" s="242"/>
    </row>
    <row r="6" spans="1:9" s="62" customFormat="1" ht="36" x14ac:dyDescent="0.2">
      <c r="A6" s="242"/>
      <c r="B6" s="60" t="s">
        <v>274</v>
      </c>
      <c r="C6" s="60" t="str">
        <f>'2.1.sz.mell  '!C7</f>
        <v>2016. évi eredeti előirányzat</v>
      </c>
      <c r="D6" s="60" t="str">
        <f>'2.1.sz.mell  '!D7</f>
        <v>2016. évi módosított előirányzat</v>
      </c>
      <c r="E6" s="60" t="str">
        <f>'2.1.sz.mell  '!E7</f>
        <v>Teljesítés</v>
      </c>
      <c r="F6" s="60" t="s">
        <v>274</v>
      </c>
      <c r="G6" s="60" t="str">
        <f>C6</f>
        <v>2016. évi eredeti előirányzat</v>
      </c>
      <c r="H6" s="60" t="str">
        <f>D6</f>
        <v>2016. évi módosított előirányzat</v>
      </c>
      <c r="I6" s="60" t="str">
        <f>E6</f>
        <v>Teljesítés</v>
      </c>
    </row>
    <row r="7" spans="1:9" s="62" customFormat="1" x14ac:dyDescent="0.2">
      <c r="A7" s="63" t="s">
        <v>11</v>
      </c>
      <c r="B7" s="63" t="s">
        <v>12</v>
      </c>
      <c r="C7" s="63" t="s">
        <v>269</v>
      </c>
      <c r="D7" s="63" t="s">
        <v>275</v>
      </c>
      <c r="E7" s="63" t="s">
        <v>270</v>
      </c>
      <c r="F7" s="63" t="s">
        <v>12</v>
      </c>
      <c r="G7" s="63" t="s">
        <v>269</v>
      </c>
      <c r="H7" s="61" t="s">
        <v>275</v>
      </c>
      <c r="I7" s="61" t="s">
        <v>270</v>
      </c>
    </row>
    <row r="8" spans="1:9" ht="12.95" customHeight="1" x14ac:dyDescent="0.2">
      <c r="A8" s="65" t="s">
        <v>14</v>
      </c>
      <c r="B8" s="66" t="s">
        <v>324</v>
      </c>
      <c r="C8" s="67">
        <v>0</v>
      </c>
      <c r="D8" s="67">
        <f>'1. összesítő'!D23</f>
        <v>0</v>
      </c>
      <c r="E8" s="67">
        <f>'1. összesítő'!E23</f>
        <v>0</v>
      </c>
      <c r="F8" s="66" t="s">
        <v>218</v>
      </c>
      <c r="G8" s="67">
        <f>'1. összesítő'!C134</f>
        <v>4000000</v>
      </c>
      <c r="H8" s="67">
        <f>'1. összesítő'!D134</f>
        <v>4000000</v>
      </c>
      <c r="I8" s="67">
        <f>'1. összesítő'!E134</f>
        <v>0</v>
      </c>
    </row>
    <row r="9" spans="1:9" x14ac:dyDescent="0.2">
      <c r="A9" s="65" t="s">
        <v>27</v>
      </c>
      <c r="B9" s="66" t="s">
        <v>325</v>
      </c>
      <c r="C9" s="67"/>
      <c r="D9" s="67"/>
      <c r="E9" s="67"/>
      <c r="F9" s="66" t="str">
        <f>'4. sz. mell Önkormányzat'!B119</f>
        <v xml:space="preserve">  Pályázati önrész</v>
      </c>
      <c r="G9" s="67"/>
      <c r="H9" s="67"/>
      <c r="I9" s="67"/>
    </row>
    <row r="10" spans="1:9" ht="12.95" customHeight="1" x14ac:dyDescent="0.2">
      <c r="A10" s="65" t="s">
        <v>41</v>
      </c>
      <c r="B10" s="66" t="s">
        <v>326</v>
      </c>
      <c r="C10" s="67">
        <f>'1. összesítő'!C50</f>
        <v>4750000</v>
      </c>
      <c r="D10" s="67">
        <f>'1. összesítő'!D50</f>
        <v>4750000</v>
      </c>
      <c r="E10" s="67"/>
      <c r="F10" s="66" t="s">
        <v>219</v>
      </c>
      <c r="G10" s="67">
        <f>G11</f>
        <v>0</v>
      </c>
      <c r="H10" s="67">
        <f>H11</f>
        <v>0</v>
      </c>
      <c r="I10" s="67">
        <f>I11</f>
        <v>0</v>
      </c>
    </row>
    <row r="11" spans="1:9" x14ac:dyDescent="0.2">
      <c r="A11" s="65" t="s">
        <v>237</v>
      </c>
      <c r="B11" s="66" t="s">
        <v>327</v>
      </c>
      <c r="C11" s="67">
        <v>0</v>
      </c>
      <c r="D11" s="67"/>
      <c r="E11" s="67"/>
      <c r="F11" s="66" t="s">
        <v>438</v>
      </c>
      <c r="G11" s="67">
        <f>'1. összesítő'!C137</f>
        <v>0</v>
      </c>
      <c r="H11" s="67">
        <f>'1. összesítő'!D137</f>
        <v>0</v>
      </c>
      <c r="I11" s="67">
        <f>'1. összesítő'!E137</f>
        <v>0</v>
      </c>
    </row>
    <row r="12" spans="1:9" ht="22.5" x14ac:dyDescent="0.2">
      <c r="A12" s="65" t="s">
        <v>71</v>
      </c>
      <c r="B12" s="66" t="s">
        <v>328</v>
      </c>
      <c r="C12" s="67"/>
      <c r="D12" s="67"/>
      <c r="E12" s="67"/>
      <c r="F12" s="66" t="s">
        <v>329</v>
      </c>
      <c r="G12" s="67">
        <f>'1. összesítő'!C141</f>
        <v>750000</v>
      </c>
      <c r="H12" s="67">
        <f>'1. összesítő'!D141</f>
        <v>750000</v>
      </c>
      <c r="I12" s="67">
        <f>'1. összesítő'!E141</f>
        <v>0</v>
      </c>
    </row>
    <row r="13" spans="1:9" ht="12.95" customHeight="1" x14ac:dyDescent="0.2">
      <c r="A13" s="65" t="s">
        <v>95</v>
      </c>
      <c r="B13" s="66" t="s">
        <v>330</v>
      </c>
      <c r="C13" s="67">
        <v>0</v>
      </c>
      <c r="D13" s="67"/>
      <c r="E13" s="67"/>
      <c r="F13" s="75" t="s">
        <v>331</v>
      </c>
      <c r="G13" s="67">
        <v>0</v>
      </c>
      <c r="H13" s="67"/>
      <c r="I13" s="67">
        <f>'1. összesítő'!E132</f>
        <v>0</v>
      </c>
    </row>
    <row r="14" spans="1:9" ht="12.95" customHeight="1" x14ac:dyDescent="0.2">
      <c r="A14" s="65" t="s">
        <v>254</v>
      </c>
      <c r="B14" s="68"/>
      <c r="C14" s="67"/>
      <c r="D14" s="67"/>
      <c r="E14" s="67"/>
      <c r="F14" s="75"/>
      <c r="G14" s="67"/>
      <c r="H14" s="69"/>
      <c r="I14" s="69"/>
    </row>
    <row r="15" spans="1:9" ht="12.95" customHeight="1" x14ac:dyDescent="0.2">
      <c r="A15" s="65" t="s">
        <v>117</v>
      </c>
      <c r="B15" s="68"/>
      <c r="C15" s="67"/>
      <c r="D15" s="67"/>
      <c r="E15" s="67"/>
      <c r="F15" s="75"/>
      <c r="G15" s="67"/>
      <c r="H15" s="69"/>
      <c r="I15" s="69"/>
    </row>
    <row r="16" spans="1:9" ht="12.95" customHeight="1" x14ac:dyDescent="0.2">
      <c r="A16" s="65" t="s">
        <v>263</v>
      </c>
      <c r="B16" s="76"/>
      <c r="C16" s="67"/>
      <c r="D16" s="67"/>
      <c r="E16" s="67"/>
      <c r="F16" s="75"/>
      <c r="G16" s="67"/>
      <c r="H16" s="69"/>
      <c r="I16" s="69"/>
    </row>
    <row r="17" spans="1:9" x14ac:dyDescent="0.2">
      <c r="A17" s="65" t="s">
        <v>265</v>
      </c>
      <c r="B17" s="68"/>
      <c r="C17" s="67"/>
      <c r="D17" s="67"/>
      <c r="E17" s="67"/>
      <c r="F17" s="75"/>
      <c r="G17" s="67"/>
      <c r="H17" s="69"/>
      <c r="I17" s="69"/>
    </row>
    <row r="18" spans="1:9" ht="12.95" customHeight="1" x14ac:dyDescent="0.2">
      <c r="A18" s="65" t="s">
        <v>267</v>
      </c>
      <c r="B18" s="68"/>
      <c r="C18" s="67"/>
      <c r="D18" s="67"/>
      <c r="E18" s="67"/>
      <c r="F18" s="66" t="s">
        <v>213</v>
      </c>
      <c r="G18" s="67"/>
      <c r="H18" s="69"/>
      <c r="I18" s="69"/>
    </row>
    <row r="19" spans="1:9" ht="21" x14ac:dyDescent="0.2">
      <c r="A19" s="70" t="s">
        <v>287</v>
      </c>
      <c r="B19" s="71" t="s">
        <v>332</v>
      </c>
      <c r="C19" s="72">
        <f>+C8+C10+C11+C13+C14+C15+C16+C17+C18</f>
        <v>4750000</v>
      </c>
      <c r="D19" s="72">
        <f>+D8+D10+D11+D13+D14+D15+D16+D17+D18</f>
        <v>4750000</v>
      </c>
      <c r="E19" s="72">
        <f>+E8+E10+E11+E13+E14+E15+E16+E17+E18</f>
        <v>0</v>
      </c>
      <c r="F19" s="71" t="s">
        <v>333</v>
      </c>
      <c r="G19" s="72">
        <f>+G8+G10+G12+G13+G14+G15+G16+G17+G18</f>
        <v>4750000</v>
      </c>
      <c r="H19" s="72">
        <f>+H8+H10+H12+H13+H14+H15+H16+H17+H18</f>
        <v>4750000</v>
      </c>
      <c r="I19" s="72">
        <f>+I8+I10+I12+I13+I14+I15+I16+I17+I18</f>
        <v>0</v>
      </c>
    </row>
    <row r="20" spans="1:9" ht="12.95" customHeight="1" x14ac:dyDescent="0.2">
      <c r="A20" s="65" t="s">
        <v>290</v>
      </c>
      <c r="B20" s="77" t="s">
        <v>334</v>
      </c>
      <c r="C20" s="73">
        <f>+C21+C22+C23+C24+C25</f>
        <v>0</v>
      </c>
      <c r="D20" s="73">
        <f>+D21+D22+D23+D24+D25</f>
        <v>0</v>
      </c>
      <c r="E20" s="73">
        <f>+E21+E22+E23+E24+E25</f>
        <v>0</v>
      </c>
      <c r="F20" s="66" t="s">
        <v>289</v>
      </c>
      <c r="G20" s="67"/>
      <c r="H20" s="69"/>
      <c r="I20" s="69"/>
    </row>
    <row r="21" spans="1:9" ht="12.95" customHeight="1" x14ac:dyDescent="0.2">
      <c r="A21" s="65" t="s">
        <v>293</v>
      </c>
      <c r="B21" s="78" t="s">
        <v>335</v>
      </c>
      <c r="C21" s="67"/>
      <c r="D21" s="67"/>
      <c r="E21" s="67"/>
      <c r="F21" s="66" t="s">
        <v>336</v>
      </c>
      <c r="G21" s="67"/>
      <c r="H21" s="69"/>
      <c r="I21" s="69"/>
    </row>
    <row r="22" spans="1:9" ht="12.95" customHeight="1" x14ac:dyDescent="0.2">
      <c r="A22" s="65" t="s">
        <v>296</v>
      </c>
      <c r="B22" s="78" t="s">
        <v>337</v>
      </c>
      <c r="C22" s="67"/>
      <c r="D22" s="67"/>
      <c r="E22" s="67"/>
      <c r="F22" s="66" t="s">
        <v>295</v>
      </c>
      <c r="G22" s="67">
        <f>'1. összesítő'!C151</f>
        <v>0</v>
      </c>
      <c r="H22" s="67">
        <f>'1. összesítő'!D151</f>
        <v>0</v>
      </c>
      <c r="I22" s="67">
        <f>'1. összesítő'!E151</f>
        <v>0</v>
      </c>
    </row>
    <row r="23" spans="1:9" ht="12.95" customHeight="1" x14ac:dyDescent="0.2">
      <c r="A23" s="65" t="s">
        <v>299</v>
      </c>
      <c r="B23" s="78" t="s">
        <v>338</v>
      </c>
      <c r="C23" s="67"/>
      <c r="D23" s="67"/>
      <c r="E23" s="67"/>
      <c r="F23" s="66" t="s">
        <v>298</v>
      </c>
      <c r="G23" s="67"/>
      <c r="H23" s="69"/>
      <c r="I23" s="69"/>
    </row>
    <row r="24" spans="1:9" ht="12.95" customHeight="1" x14ac:dyDescent="0.2">
      <c r="A24" s="65" t="s">
        <v>302</v>
      </c>
      <c r="B24" s="78" t="s">
        <v>339</v>
      </c>
      <c r="C24" s="67"/>
      <c r="D24" s="67"/>
      <c r="E24" s="67"/>
      <c r="F24" s="66" t="s">
        <v>301</v>
      </c>
      <c r="G24" s="67"/>
      <c r="H24" s="69"/>
      <c r="I24" s="69"/>
    </row>
    <row r="25" spans="1:9" ht="12.95" customHeight="1" x14ac:dyDescent="0.2">
      <c r="A25" s="65" t="s">
        <v>305</v>
      </c>
      <c r="B25" s="78" t="s">
        <v>340</v>
      </c>
      <c r="C25" s="67"/>
      <c r="D25" s="67"/>
      <c r="E25" s="67"/>
      <c r="F25" s="66" t="s">
        <v>341</v>
      </c>
      <c r="G25" s="67"/>
      <c r="H25" s="69"/>
      <c r="I25" s="69"/>
    </row>
    <row r="26" spans="1:9" ht="12.95" customHeight="1" x14ac:dyDescent="0.2">
      <c r="A26" s="65" t="s">
        <v>307</v>
      </c>
      <c r="B26" s="77" t="s">
        <v>342</v>
      </c>
      <c r="C26" s="73">
        <f>+C27+C28+C29+C30+C31</f>
        <v>0</v>
      </c>
      <c r="D26" s="73"/>
      <c r="E26" s="73"/>
      <c r="F26" s="66" t="s">
        <v>343</v>
      </c>
      <c r="G26" s="67"/>
      <c r="H26" s="69"/>
      <c r="I26" s="69"/>
    </row>
    <row r="27" spans="1:9" ht="12.95" customHeight="1" x14ac:dyDescent="0.2">
      <c r="A27" s="65" t="s">
        <v>309</v>
      </c>
      <c r="B27" s="78" t="s">
        <v>344</v>
      </c>
      <c r="C27" s="67"/>
      <c r="D27" s="67"/>
      <c r="E27" s="67"/>
      <c r="F27" s="66" t="s">
        <v>253</v>
      </c>
      <c r="G27" s="67"/>
      <c r="H27" s="69"/>
      <c r="I27" s="69"/>
    </row>
    <row r="28" spans="1:9" ht="12.95" customHeight="1" x14ac:dyDescent="0.2">
      <c r="A28" s="65" t="s">
        <v>310</v>
      </c>
      <c r="B28" s="78" t="s">
        <v>345</v>
      </c>
      <c r="C28" s="67"/>
      <c r="D28" s="67"/>
      <c r="E28" s="67"/>
      <c r="F28" s="68"/>
      <c r="G28" s="67"/>
      <c r="H28" s="69"/>
      <c r="I28" s="69"/>
    </row>
    <row r="29" spans="1:9" ht="12.95" customHeight="1" x14ac:dyDescent="0.2">
      <c r="A29" s="65" t="s">
        <v>311</v>
      </c>
      <c r="B29" s="78" t="s">
        <v>346</v>
      </c>
      <c r="C29" s="67"/>
      <c r="D29" s="67"/>
      <c r="E29" s="67"/>
      <c r="F29" s="68"/>
      <c r="G29" s="67"/>
      <c r="H29" s="69"/>
      <c r="I29" s="69"/>
    </row>
    <row r="30" spans="1:9" ht="12.95" customHeight="1" x14ac:dyDescent="0.2">
      <c r="A30" s="65" t="s">
        <v>314</v>
      </c>
      <c r="B30" s="78" t="s">
        <v>347</v>
      </c>
      <c r="C30" s="67"/>
      <c r="D30" s="67"/>
      <c r="E30" s="67"/>
      <c r="F30" s="68"/>
      <c r="G30" s="67"/>
      <c r="H30" s="69"/>
      <c r="I30" s="69"/>
    </row>
    <row r="31" spans="1:9" ht="12.95" customHeight="1" x14ac:dyDescent="0.2">
      <c r="A31" s="65" t="s">
        <v>317</v>
      </c>
      <c r="B31" s="78" t="s">
        <v>348</v>
      </c>
      <c r="C31" s="67"/>
      <c r="D31" s="67"/>
      <c r="E31" s="67"/>
      <c r="F31" s="68"/>
      <c r="G31" s="67"/>
      <c r="H31" s="69"/>
      <c r="I31" s="69"/>
    </row>
    <row r="32" spans="1:9" ht="31.5" x14ac:dyDescent="0.2">
      <c r="A32" s="70" t="s">
        <v>320</v>
      </c>
      <c r="B32" s="71" t="s">
        <v>349</v>
      </c>
      <c r="C32" s="72">
        <f>+C20+C26</f>
        <v>0</v>
      </c>
      <c r="D32" s="72">
        <f>+D20+D26</f>
        <v>0</v>
      </c>
      <c r="E32" s="72">
        <f>+E20+E26</f>
        <v>0</v>
      </c>
      <c r="F32" s="71" t="s">
        <v>350</v>
      </c>
      <c r="G32" s="72">
        <f>SUM(G20:G31)</f>
        <v>0</v>
      </c>
      <c r="H32" s="72">
        <f>SUM(H20:H31)</f>
        <v>0</v>
      </c>
      <c r="I32" s="72">
        <f>SUM(I20:I31)</f>
        <v>0</v>
      </c>
    </row>
    <row r="33" spans="1:9" x14ac:dyDescent="0.2">
      <c r="A33" s="70" t="s">
        <v>351</v>
      </c>
      <c r="B33" s="70" t="s">
        <v>352</v>
      </c>
      <c r="C33" s="74">
        <f>+C19+C32</f>
        <v>4750000</v>
      </c>
      <c r="D33" s="74">
        <f>+D19+D32</f>
        <v>4750000</v>
      </c>
      <c r="E33" s="74">
        <f>+E19+E32</f>
        <v>0</v>
      </c>
      <c r="F33" s="70" t="s">
        <v>353</v>
      </c>
      <c r="G33" s="74">
        <f>+G19+G32</f>
        <v>4750000</v>
      </c>
      <c r="H33" s="74">
        <f>+H19+H32</f>
        <v>4750000</v>
      </c>
      <c r="I33" s="74">
        <f>+I19+I32</f>
        <v>0</v>
      </c>
    </row>
    <row r="34" spans="1:9" x14ac:dyDescent="0.2">
      <c r="A34" s="70" t="s">
        <v>354</v>
      </c>
      <c r="B34" s="70" t="s">
        <v>318</v>
      </c>
      <c r="C34" s="74">
        <v>0</v>
      </c>
      <c r="D34" s="74"/>
      <c r="E34" s="74"/>
      <c r="F34" s="70" t="s">
        <v>319</v>
      </c>
      <c r="G34" s="74" t="str">
        <f>IF(C19-G19&gt;0,C19-G19,"-")</f>
        <v>-</v>
      </c>
      <c r="H34" s="69"/>
      <c r="I34" s="69"/>
    </row>
    <row r="35" spans="1:9" x14ac:dyDescent="0.2">
      <c r="A35" s="70" t="s">
        <v>355</v>
      </c>
      <c r="B35" s="70" t="s">
        <v>321</v>
      </c>
      <c r="C35" s="74">
        <v>0</v>
      </c>
      <c r="D35" s="74"/>
      <c r="E35" s="74"/>
      <c r="F35" s="70" t="s">
        <v>322</v>
      </c>
      <c r="G35" s="74"/>
      <c r="H35" s="69"/>
      <c r="I35" s="69"/>
    </row>
    <row r="37" spans="1:9" x14ac:dyDescent="0.2">
      <c r="A37" s="69"/>
      <c r="B37" s="79" t="s">
        <v>356</v>
      </c>
      <c r="C37" s="69">
        <f>'2.1.sz.mell  '!C31+C33</f>
        <v>106009000</v>
      </c>
      <c r="D37" s="69">
        <f>'2.1.sz.mell  '!D31+D33</f>
        <v>126819758</v>
      </c>
      <c r="E37" s="69">
        <f>'2.1.sz.mell  '!E31+E33</f>
        <v>0</v>
      </c>
      <c r="F37" s="69"/>
      <c r="G37" s="69">
        <f>'2.1.sz.mell  '!G31+G33</f>
        <v>106009000</v>
      </c>
      <c r="H37" s="69">
        <f>'2.1.sz.mell  '!H31+H33</f>
        <v>126819758</v>
      </c>
      <c r="I37" s="69">
        <f>'2.1.sz.mell  '!I31+I33</f>
        <v>0</v>
      </c>
    </row>
  </sheetData>
  <sheetProtection selectLockedCells="1" selectUnlockedCells="1"/>
  <mergeCells count="6">
    <mergeCell ref="B1:I1"/>
    <mergeCell ref="A2:I2"/>
    <mergeCell ref="G4:I4"/>
    <mergeCell ref="A5:A6"/>
    <mergeCell ref="B5:C5"/>
    <mergeCell ref="F5:I5"/>
  </mergeCells>
  <printOptions horizontalCentered="1"/>
  <pageMargins left="0.78749999999999998" right="0.78749999999999998" top="0.49027777777777776" bottom="0.79027777777777775" header="0.51180555555555551" footer="0.51180555555555551"/>
  <pageSetup paperSize="9" scale="77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20"/>
  <sheetViews>
    <sheetView workbookViewId="0">
      <selection activeCell="F8" sqref="F8"/>
    </sheetView>
  </sheetViews>
  <sheetFormatPr defaultRowHeight="12.75" x14ac:dyDescent="0.2"/>
  <cols>
    <col min="1" max="1" width="47.1640625" style="80" customWidth="1"/>
    <col min="2" max="2" width="15.6640625" style="81" customWidth="1"/>
    <col min="3" max="3" width="16.33203125" style="81" customWidth="1"/>
    <col min="4" max="4" width="18" style="81" customWidth="1"/>
    <col min="5" max="6" width="12.83203125" style="81" customWidth="1"/>
    <col min="7" max="7" width="13.83203125" style="81" customWidth="1"/>
    <col min="8" max="16384" width="9.33203125" style="81"/>
  </cols>
  <sheetData>
    <row r="1" spans="1:4" ht="12.75" customHeight="1" x14ac:dyDescent="0.2">
      <c r="A1" s="82"/>
      <c r="B1" s="82"/>
      <c r="C1" s="82"/>
      <c r="D1" s="82"/>
    </row>
    <row r="2" spans="1:4" ht="12.75" customHeight="1" x14ac:dyDescent="0.2">
      <c r="A2" s="82"/>
      <c r="B2" s="82"/>
      <c r="C2" s="82"/>
      <c r="D2" s="82"/>
    </row>
    <row r="3" spans="1:4" ht="12.75" customHeight="1" x14ac:dyDescent="0.2">
      <c r="A3" s="82"/>
      <c r="B3" s="82"/>
      <c r="C3" s="82"/>
      <c r="D3" s="82"/>
    </row>
    <row r="4" spans="1:4" ht="12.75" customHeight="1" x14ac:dyDescent="0.2">
      <c r="A4" s="82"/>
      <c r="B4" s="82"/>
      <c r="C4" s="82"/>
      <c r="D4" s="82"/>
    </row>
    <row r="5" spans="1:4" ht="12.75" customHeight="1" x14ac:dyDescent="0.2">
      <c r="A5" s="82"/>
      <c r="B5" s="82"/>
      <c r="C5" s="82"/>
      <c r="D5" s="82"/>
    </row>
    <row r="6" spans="1:4" ht="25.5" customHeight="1" x14ac:dyDescent="0.2">
      <c r="A6" s="245" t="s">
        <v>358</v>
      </c>
      <c r="B6" s="245"/>
      <c r="C6" s="245"/>
      <c r="D6" s="245"/>
    </row>
    <row r="7" spans="1:4" ht="25.5" customHeight="1" x14ac:dyDescent="0.2">
      <c r="A7" s="82"/>
      <c r="B7" s="82"/>
      <c r="C7" s="82"/>
      <c r="D7" s="82"/>
    </row>
    <row r="8" spans="1:4" ht="22.5" customHeight="1" x14ac:dyDescent="0.2">
      <c r="A8" s="58"/>
      <c r="B8" s="57"/>
      <c r="C8" s="57"/>
      <c r="D8" s="57"/>
    </row>
    <row r="9" spans="1:4" s="85" customFormat="1" ht="44.25" customHeight="1" x14ac:dyDescent="0.2">
      <c r="A9" s="83" t="s">
        <v>359</v>
      </c>
      <c r="B9" s="84" t="s">
        <v>433</v>
      </c>
      <c r="C9" s="84" t="s">
        <v>434</v>
      </c>
      <c r="D9" s="84" t="s">
        <v>435</v>
      </c>
    </row>
    <row r="10" spans="1:4" s="57" customFormat="1" ht="12" customHeight="1" x14ac:dyDescent="0.2">
      <c r="A10" s="86" t="s">
        <v>11</v>
      </c>
      <c r="B10" s="87" t="s">
        <v>12</v>
      </c>
      <c r="C10" s="87" t="s">
        <v>269</v>
      </c>
      <c r="D10" s="87" t="s">
        <v>275</v>
      </c>
    </row>
    <row r="11" spans="1:4" ht="15.95" customHeight="1" x14ac:dyDescent="0.2">
      <c r="A11" s="90" t="s">
        <v>437</v>
      </c>
      <c r="B11" s="214">
        <v>3150000</v>
      </c>
      <c r="C11" s="215" t="s">
        <v>441</v>
      </c>
      <c r="D11" s="214">
        <f>B11+C11</f>
        <v>4000000</v>
      </c>
    </row>
    <row r="12" spans="1:4" ht="15.95" customHeight="1" x14ac:dyDescent="0.2">
      <c r="A12" s="90"/>
      <c r="B12" s="91"/>
      <c r="C12" s="92"/>
      <c r="D12" s="91"/>
    </row>
    <row r="13" spans="1:4" ht="15.95" customHeight="1" x14ac:dyDescent="0.2">
      <c r="A13" s="93"/>
      <c r="B13" s="91"/>
      <c r="C13" s="92"/>
      <c r="D13" s="91"/>
    </row>
    <row r="14" spans="1:4" ht="15.95" customHeight="1" x14ac:dyDescent="0.2">
      <c r="A14" s="90"/>
      <c r="B14" s="91"/>
      <c r="C14" s="92"/>
      <c r="D14" s="91"/>
    </row>
    <row r="15" spans="1:4" ht="15.95" customHeight="1" x14ac:dyDescent="0.2">
      <c r="A15" s="90"/>
      <c r="B15" s="91"/>
      <c r="C15" s="92"/>
      <c r="D15" s="91"/>
    </row>
    <row r="16" spans="1:4" ht="15.95" customHeight="1" x14ac:dyDescent="0.2">
      <c r="A16" s="93"/>
      <c r="B16" s="91"/>
      <c r="C16" s="92"/>
      <c r="D16" s="91"/>
    </row>
    <row r="17" spans="1:4" ht="15.95" customHeight="1" x14ac:dyDescent="0.2">
      <c r="A17" s="90"/>
      <c r="B17" s="91"/>
      <c r="C17" s="92"/>
      <c r="D17" s="91"/>
    </row>
    <row r="18" spans="1:4" ht="15.95" customHeight="1" x14ac:dyDescent="0.2">
      <c r="A18" s="90"/>
      <c r="B18" s="91"/>
      <c r="C18" s="92"/>
      <c r="D18" s="91"/>
    </row>
    <row r="19" spans="1:4" ht="15.95" customHeight="1" x14ac:dyDescent="0.2">
      <c r="A19" s="94"/>
      <c r="B19" s="95"/>
      <c r="C19" s="96"/>
      <c r="D19" s="95"/>
    </row>
    <row r="20" spans="1:4" s="89" customFormat="1" ht="18" customHeight="1" x14ac:dyDescent="0.2">
      <c r="A20" s="88" t="s">
        <v>357</v>
      </c>
      <c r="B20" s="97">
        <f>SUM(B11:B19)</f>
        <v>3150000</v>
      </c>
      <c r="C20" s="97">
        <f>C11+C12</f>
        <v>850000</v>
      </c>
      <c r="D20" s="97">
        <f>SUM(D11:D19)</f>
        <v>4000000</v>
      </c>
    </row>
  </sheetData>
  <sheetProtection selectLockedCells="1" selectUnlockedCells="1"/>
  <mergeCells count="1">
    <mergeCell ref="A6:D6"/>
  </mergeCells>
  <printOptions horizontalCentered="1"/>
  <pageMargins left="0.78740157480314965" right="0.78740157480314965" top="1.0236220472440944" bottom="0.98425196850393704" header="0.78740157480314965" footer="0.51181102362204722"/>
  <pageSetup paperSize="9" scale="105" firstPageNumber="0" orientation="landscape" horizontalDpi="300" verticalDpi="300" r:id="rId1"/>
  <headerFooter alignWithMargins="0">
    <oddHeader>&amp;R&amp;"Times New Roman CE,Félkövér dőlt"&amp;11 3. melléklet a   10. /2016. (VI.23. 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163"/>
  <sheetViews>
    <sheetView zoomScaleSheetLayoutView="85" workbookViewId="0">
      <selection activeCell="B2" sqref="B2"/>
    </sheetView>
  </sheetViews>
  <sheetFormatPr defaultRowHeight="12.75" x14ac:dyDescent="0.2"/>
  <cols>
    <col min="1" max="1" width="19.5" style="98" customWidth="1"/>
    <col min="2" max="2" width="85.5" style="99" customWidth="1"/>
    <col min="3" max="3" width="15.83203125" style="100" customWidth="1"/>
    <col min="4" max="5" width="12.83203125" style="101" customWidth="1"/>
    <col min="6" max="6" width="9.33203125" style="101"/>
    <col min="7" max="7" width="14" style="101" bestFit="1" customWidth="1"/>
    <col min="8" max="16384" width="9.33203125" style="101"/>
  </cols>
  <sheetData>
    <row r="1" spans="1:5" s="103" customFormat="1" ht="16.5" customHeight="1" x14ac:dyDescent="0.2">
      <c r="A1" s="102"/>
      <c r="B1" s="236" t="s">
        <v>454</v>
      </c>
      <c r="C1" s="236"/>
      <c r="D1" s="236"/>
      <c r="E1" s="236"/>
    </row>
    <row r="2" spans="1:5" s="103" customFormat="1" ht="16.5" customHeight="1" x14ac:dyDescent="0.2">
      <c r="A2" s="102"/>
      <c r="B2" s="6">
        <v>0</v>
      </c>
      <c r="C2" s="6"/>
    </row>
    <row r="3" spans="1:5" s="104" customFormat="1" ht="21" customHeight="1" x14ac:dyDescent="0.2">
      <c r="A3" s="147" t="s">
        <v>274</v>
      </c>
      <c r="B3" s="148" t="s">
        <v>360</v>
      </c>
      <c r="C3" s="247">
        <v>1</v>
      </c>
      <c r="D3" s="247"/>
      <c r="E3" s="247"/>
    </row>
    <row r="4" spans="1:5" s="104" customFormat="1" ht="15.75" x14ac:dyDescent="0.2">
      <c r="A4" s="149" t="s">
        <v>361</v>
      </c>
      <c r="B4" s="148" t="s">
        <v>362</v>
      </c>
      <c r="C4" s="248" t="s">
        <v>363</v>
      </c>
      <c r="D4" s="248"/>
      <c r="E4" s="248"/>
    </row>
    <row r="5" spans="1:5" s="105" customFormat="1" ht="15.95" customHeight="1" x14ac:dyDescent="0.2">
      <c r="A5" s="149"/>
      <c r="B5" s="149"/>
      <c r="C5" s="249" t="s">
        <v>450</v>
      </c>
      <c r="D5" s="249"/>
      <c r="E5" s="249"/>
    </row>
    <row r="6" spans="1:5" x14ac:dyDescent="0.2">
      <c r="A6" s="147" t="s">
        <v>364</v>
      </c>
      <c r="B6" s="147" t="s">
        <v>365</v>
      </c>
      <c r="C6" s="150" t="s">
        <v>8</v>
      </c>
      <c r="D6" s="150" t="s">
        <v>9</v>
      </c>
      <c r="E6" s="150" t="s">
        <v>10</v>
      </c>
    </row>
    <row r="7" spans="1:5" s="106" customFormat="1" ht="12.95" customHeight="1" x14ac:dyDescent="0.2">
      <c r="A7" s="152" t="s">
        <v>11</v>
      </c>
      <c r="B7" s="152" t="s">
        <v>12</v>
      </c>
      <c r="C7" s="150" t="s">
        <v>13</v>
      </c>
      <c r="D7" s="150" t="s">
        <v>13</v>
      </c>
      <c r="E7" s="150"/>
    </row>
    <row r="8" spans="1:5" s="106" customFormat="1" ht="15.95" customHeight="1" x14ac:dyDescent="0.2">
      <c r="A8" s="147"/>
      <c r="B8" s="147" t="s">
        <v>272</v>
      </c>
      <c r="C8" s="153"/>
      <c r="D8" s="154"/>
      <c r="E8" s="154"/>
    </row>
    <row r="9" spans="1:5" s="106" customFormat="1" ht="12" customHeight="1" x14ac:dyDescent="0.2">
      <c r="A9" s="155" t="s">
        <v>14</v>
      </c>
      <c r="B9" s="156" t="s">
        <v>15</v>
      </c>
      <c r="C9" s="157">
        <f>SUM(C10:C14)</f>
        <v>84034000</v>
      </c>
      <c r="D9" s="227">
        <f>+D10+D11+D12+D13+D14+D15</f>
        <v>84549460</v>
      </c>
      <c r="E9" s="157">
        <f>+E10+E11+E12+E13+E14+E15</f>
        <v>0</v>
      </c>
    </row>
    <row r="10" spans="1:5" s="107" customFormat="1" ht="12" customHeight="1" x14ac:dyDescent="0.2">
      <c r="A10" s="158" t="s">
        <v>16</v>
      </c>
      <c r="B10" s="159" t="s">
        <v>17</v>
      </c>
      <c r="C10" s="160">
        <v>19744033</v>
      </c>
      <c r="D10" s="228">
        <f>19744033+51308</f>
        <v>19795341</v>
      </c>
      <c r="E10" s="160"/>
    </row>
    <row r="11" spans="1:5" s="108" customFormat="1" ht="12" customHeight="1" x14ac:dyDescent="0.2">
      <c r="A11" s="158" t="s">
        <v>18</v>
      </c>
      <c r="B11" s="159" t="s">
        <v>19</v>
      </c>
      <c r="C11" s="160">
        <v>24096967</v>
      </c>
      <c r="D11" s="228">
        <v>24096967</v>
      </c>
      <c r="E11" s="160"/>
    </row>
    <row r="12" spans="1:5" s="108" customFormat="1" ht="12" customHeight="1" x14ac:dyDescent="0.2">
      <c r="A12" s="158" t="s">
        <v>20</v>
      </c>
      <c r="B12" s="159" t="s">
        <v>21</v>
      </c>
      <c r="C12" s="160">
        <v>23925669</v>
      </c>
      <c r="D12" s="228">
        <v>23925669</v>
      </c>
      <c r="E12" s="160"/>
    </row>
    <row r="13" spans="1:5" s="108" customFormat="1" ht="12" customHeight="1" x14ac:dyDescent="0.2">
      <c r="A13" s="158" t="s">
        <v>22</v>
      </c>
      <c r="B13" s="159" t="s">
        <v>23</v>
      </c>
      <c r="C13" s="160">
        <v>1739640</v>
      </c>
      <c r="D13" s="228">
        <v>1739640</v>
      </c>
      <c r="E13" s="160"/>
    </row>
    <row r="14" spans="1:5" s="108" customFormat="1" ht="12" customHeight="1" x14ac:dyDescent="0.15">
      <c r="A14" s="158" t="s">
        <v>24</v>
      </c>
      <c r="B14" s="211" t="s">
        <v>436</v>
      </c>
      <c r="C14" s="160">
        <f>18804000+49690+24000-4750000+400001</f>
        <v>14527691</v>
      </c>
      <c r="D14" s="228">
        <f>(18804000+49690+24000-4750000+400001)+262048</f>
        <v>14789739</v>
      </c>
      <c r="E14" s="160"/>
    </row>
    <row r="15" spans="1:5" s="107" customFormat="1" ht="12" customHeight="1" x14ac:dyDescent="0.2">
      <c r="A15" s="158" t="s">
        <v>25</v>
      </c>
      <c r="B15" s="159" t="s">
        <v>26</v>
      </c>
      <c r="C15" s="160"/>
      <c r="D15" s="226">
        <v>202104</v>
      </c>
      <c r="E15" s="161"/>
    </row>
    <row r="16" spans="1:5" s="107" customFormat="1" ht="12" customHeight="1" x14ac:dyDescent="0.2">
      <c r="A16" s="155" t="s">
        <v>27</v>
      </c>
      <c r="B16" s="162" t="s">
        <v>28</v>
      </c>
      <c r="C16" s="157">
        <f>+C17+C18+C19+C20+C21</f>
        <v>0</v>
      </c>
      <c r="D16" s="227">
        <f>+D17+D18+D19+D20+D21</f>
        <v>9630711</v>
      </c>
      <c r="E16" s="157">
        <f>+E17+E18+E19+E20+E21</f>
        <v>0</v>
      </c>
    </row>
    <row r="17" spans="1:5" s="107" customFormat="1" ht="12" customHeight="1" x14ac:dyDescent="0.2">
      <c r="A17" s="158"/>
      <c r="B17" s="159" t="s">
        <v>30</v>
      </c>
      <c r="C17" s="160"/>
      <c r="D17" s="161"/>
      <c r="E17" s="161"/>
    </row>
    <row r="18" spans="1:5" s="107" customFormat="1" ht="12" customHeight="1" x14ac:dyDescent="0.2">
      <c r="A18" s="158" t="s">
        <v>31</v>
      </c>
      <c r="B18" s="159" t="s">
        <v>32</v>
      </c>
      <c r="C18" s="160"/>
      <c r="D18" s="161"/>
      <c r="E18" s="161"/>
    </row>
    <row r="19" spans="1:5" s="107" customFormat="1" ht="12" customHeight="1" x14ac:dyDescent="0.2">
      <c r="A19" s="158" t="s">
        <v>33</v>
      </c>
      <c r="B19" s="159" t="s">
        <v>34</v>
      </c>
      <c r="C19" s="160"/>
      <c r="D19" s="161"/>
      <c r="E19" s="161"/>
    </row>
    <row r="20" spans="1:5" s="107" customFormat="1" ht="12" customHeight="1" x14ac:dyDescent="0.2">
      <c r="A20" s="158" t="s">
        <v>35</v>
      </c>
      <c r="B20" s="159" t="s">
        <v>36</v>
      </c>
      <c r="C20" s="160"/>
      <c r="D20" s="161"/>
      <c r="E20" s="161"/>
    </row>
    <row r="21" spans="1:5" s="107" customFormat="1" ht="12" customHeight="1" x14ac:dyDescent="0.2">
      <c r="A21" s="158" t="s">
        <v>37</v>
      </c>
      <c r="B21" s="159" t="s">
        <v>447</v>
      </c>
      <c r="C21" s="160"/>
      <c r="D21" s="217">
        <f>1630711+8000000</f>
        <v>9630711</v>
      </c>
      <c r="E21" s="161"/>
    </row>
    <row r="22" spans="1:5" s="108" customFormat="1" ht="12" customHeight="1" x14ac:dyDescent="0.2">
      <c r="A22" s="158" t="s">
        <v>39</v>
      </c>
      <c r="B22" s="159" t="s">
        <v>40</v>
      </c>
      <c r="C22" s="160"/>
      <c r="D22" s="163"/>
      <c r="E22" s="161"/>
    </row>
    <row r="23" spans="1:5" s="108" customFormat="1" ht="12" customHeight="1" x14ac:dyDescent="0.2">
      <c r="A23" s="155" t="s">
        <v>41</v>
      </c>
      <c r="B23" s="156" t="s">
        <v>42</v>
      </c>
      <c r="C23" s="157">
        <f>+C24+C25+C26+C27+C28</f>
        <v>0</v>
      </c>
      <c r="D23" s="227">
        <f>+D24+D25+D26+D27+D28</f>
        <v>0</v>
      </c>
      <c r="E23" s="157">
        <f>+E24+E25+E26+E27+E28</f>
        <v>0</v>
      </c>
    </row>
    <row r="24" spans="1:5" s="108" customFormat="1" ht="12" customHeight="1" x14ac:dyDescent="0.2">
      <c r="A24" s="158" t="s">
        <v>43</v>
      </c>
      <c r="B24" s="159" t="s">
        <v>44</v>
      </c>
      <c r="C24" s="160"/>
      <c r="D24" s="163"/>
      <c r="E24" s="163"/>
    </row>
    <row r="25" spans="1:5" s="107" customFormat="1" ht="12" customHeight="1" x14ac:dyDescent="0.2">
      <c r="A25" s="158" t="s">
        <v>45</v>
      </c>
      <c r="B25" s="159" t="s">
        <v>46</v>
      </c>
      <c r="C25" s="160"/>
      <c r="D25" s="161"/>
      <c r="E25" s="161"/>
    </row>
    <row r="26" spans="1:5" s="108" customFormat="1" ht="12" customHeight="1" x14ac:dyDescent="0.2">
      <c r="A26" s="158" t="s">
        <v>47</v>
      </c>
      <c r="B26" s="159" t="s">
        <v>48</v>
      </c>
      <c r="C26" s="160"/>
      <c r="D26" s="163"/>
      <c r="E26" s="163"/>
    </row>
    <row r="27" spans="1:5" s="108" customFormat="1" ht="12" customHeight="1" x14ac:dyDescent="0.2">
      <c r="A27" s="158" t="s">
        <v>49</v>
      </c>
      <c r="B27" s="159" t="s">
        <v>50</v>
      </c>
      <c r="C27" s="160"/>
      <c r="D27" s="163"/>
      <c r="E27" s="163"/>
    </row>
    <row r="28" spans="1:5" s="108" customFormat="1" ht="12" customHeight="1" x14ac:dyDescent="0.2">
      <c r="A28" s="158" t="s">
        <v>51</v>
      </c>
      <c r="B28" s="159" t="s">
        <v>52</v>
      </c>
      <c r="C28" s="160"/>
      <c r="D28" s="163"/>
      <c r="E28" s="163"/>
    </row>
    <row r="29" spans="1:5" s="108" customFormat="1" ht="12" customHeight="1" x14ac:dyDescent="0.2">
      <c r="A29" s="158" t="s">
        <v>53</v>
      </c>
      <c r="B29" s="159" t="s">
        <v>54</v>
      </c>
      <c r="C29" s="160"/>
      <c r="D29" s="163"/>
      <c r="E29" s="163"/>
    </row>
    <row r="30" spans="1:5" s="108" customFormat="1" ht="12" customHeight="1" x14ac:dyDescent="0.2">
      <c r="A30" s="155" t="s">
        <v>55</v>
      </c>
      <c r="B30" s="156" t="s">
        <v>56</v>
      </c>
      <c r="C30" s="157">
        <f>+C31+C35+C36+C37</f>
        <v>14250000</v>
      </c>
      <c r="D30" s="227">
        <f>+D31+D35+D36+D37</f>
        <v>14250000</v>
      </c>
      <c r="E30" s="157">
        <f>+E31+E35+E36+E37</f>
        <v>0</v>
      </c>
    </row>
    <row r="31" spans="1:5" s="108" customFormat="1" ht="12" customHeight="1" x14ac:dyDescent="0.2">
      <c r="A31" s="158" t="s">
        <v>57</v>
      </c>
      <c r="B31" s="159" t="s">
        <v>366</v>
      </c>
      <c r="C31" s="164">
        <f>+C32+C33+C34</f>
        <v>10100000</v>
      </c>
      <c r="D31" s="229">
        <f>+D32+D33+D34</f>
        <v>10100000</v>
      </c>
      <c r="E31" s="164"/>
    </row>
    <row r="32" spans="1:5" s="108" customFormat="1" ht="12" customHeight="1" x14ac:dyDescent="0.2">
      <c r="A32" s="158" t="s">
        <v>59</v>
      </c>
      <c r="B32" s="159" t="s">
        <v>60</v>
      </c>
      <c r="C32" s="160">
        <v>1900000</v>
      </c>
      <c r="D32" s="228">
        <v>1900000</v>
      </c>
      <c r="E32" s="160"/>
    </row>
    <row r="33" spans="1:5" s="108" customFormat="1" ht="12" customHeight="1" x14ac:dyDescent="0.2">
      <c r="A33" s="158" t="s">
        <v>61</v>
      </c>
      <c r="B33" s="159" t="s">
        <v>62</v>
      </c>
      <c r="C33" s="160"/>
      <c r="D33" s="228"/>
      <c r="E33" s="163"/>
    </row>
    <row r="34" spans="1:5" s="108" customFormat="1" ht="12" customHeight="1" x14ac:dyDescent="0.2">
      <c r="A34" s="158" t="s">
        <v>63</v>
      </c>
      <c r="B34" s="159" t="s">
        <v>64</v>
      </c>
      <c r="C34" s="160">
        <v>8200000</v>
      </c>
      <c r="D34" s="228">
        <v>8200000</v>
      </c>
      <c r="E34" s="160"/>
    </row>
    <row r="35" spans="1:5" s="108" customFormat="1" ht="12" customHeight="1" x14ac:dyDescent="0.2">
      <c r="A35" s="158" t="s">
        <v>65</v>
      </c>
      <c r="B35" s="159" t="s">
        <v>66</v>
      </c>
      <c r="C35" s="160">
        <v>2500000</v>
      </c>
      <c r="D35" s="228">
        <v>2500000</v>
      </c>
      <c r="E35" s="160"/>
    </row>
    <row r="36" spans="1:5" s="108" customFormat="1" ht="12" customHeight="1" x14ac:dyDescent="0.2">
      <c r="A36" s="158" t="s">
        <v>67</v>
      </c>
      <c r="B36" s="159" t="s">
        <v>68</v>
      </c>
      <c r="C36" s="160">
        <v>100000</v>
      </c>
      <c r="D36" s="228">
        <v>100000</v>
      </c>
      <c r="E36" s="160"/>
    </row>
    <row r="37" spans="1:5" s="108" customFormat="1" ht="12" customHeight="1" x14ac:dyDescent="0.2">
      <c r="A37" s="158" t="s">
        <v>69</v>
      </c>
      <c r="B37" s="159" t="s">
        <v>70</v>
      </c>
      <c r="C37" s="160">
        <v>1550000</v>
      </c>
      <c r="D37" s="228">
        <v>1550000</v>
      </c>
      <c r="E37" s="160"/>
    </row>
    <row r="38" spans="1:5" s="108" customFormat="1" ht="12" customHeight="1" x14ac:dyDescent="0.2">
      <c r="A38" s="155" t="s">
        <v>71</v>
      </c>
      <c r="B38" s="156" t="s">
        <v>72</v>
      </c>
      <c r="C38" s="157">
        <f>SUM(C39:C49)</f>
        <v>2975000</v>
      </c>
      <c r="D38" s="227">
        <f>SUM(D39:D49)</f>
        <v>2975000</v>
      </c>
      <c r="E38" s="157">
        <f>SUM(E39:E49)</f>
        <v>0</v>
      </c>
    </row>
    <row r="39" spans="1:5" s="108" customFormat="1" ht="12" customHeight="1" x14ac:dyDescent="0.2">
      <c r="A39" s="158" t="s">
        <v>73</v>
      </c>
      <c r="B39" s="159" t="s">
        <v>74</v>
      </c>
      <c r="C39" s="160"/>
      <c r="D39" s="163"/>
      <c r="E39" s="163"/>
    </row>
    <row r="40" spans="1:5" s="108" customFormat="1" ht="12" customHeight="1" x14ac:dyDescent="0.2">
      <c r="A40" s="158" t="s">
        <v>75</v>
      </c>
      <c r="B40" s="159" t="s">
        <v>76</v>
      </c>
      <c r="C40" s="160">
        <v>2057000</v>
      </c>
      <c r="D40" s="228">
        <v>2057000</v>
      </c>
      <c r="E40" s="160"/>
    </row>
    <row r="41" spans="1:5" s="108" customFormat="1" ht="12" customHeight="1" x14ac:dyDescent="0.2">
      <c r="A41" s="158" t="s">
        <v>77</v>
      </c>
      <c r="B41" s="159" t="s">
        <v>78</v>
      </c>
      <c r="C41" s="160"/>
      <c r="D41" s="163"/>
      <c r="E41" s="163"/>
    </row>
    <row r="42" spans="1:5" s="108" customFormat="1" ht="12" customHeight="1" x14ac:dyDescent="0.2">
      <c r="A42" s="158" t="s">
        <v>79</v>
      </c>
      <c r="B42" s="159" t="s">
        <v>80</v>
      </c>
      <c r="C42" s="160"/>
      <c r="D42" s="163"/>
      <c r="E42" s="163"/>
    </row>
    <row r="43" spans="1:5" s="108" customFormat="1" ht="12" customHeight="1" x14ac:dyDescent="0.2">
      <c r="A43" s="158" t="s">
        <v>81</v>
      </c>
      <c r="B43" s="159" t="s">
        <v>82</v>
      </c>
      <c r="C43" s="160">
        <f>182000+736000</f>
        <v>918000</v>
      </c>
      <c r="D43" s="228">
        <v>918000</v>
      </c>
      <c r="E43" s="160"/>
    </row>
    <row r="44" spans="1:5" s="108" customFormat="1" ht="12" customHeight="1" x14ac:dyDescent="0.2">
      <c r="A44" s="158"/>
      <c r="B44" s="159" t="s">
        <v>84</v>
      </c>
      <c r="C44" s="160"/>
      <c r="D44" s="228"/>
      <c r="E44" s="160"/>
    </row>
    <row r="45" spans="1:5" s="108" customFormat="1" ht="12" customHeight="1" x14ac:dyDescent="0.2">
      <c r="A45" s="158" t="s">
        <v>85</v>
      </c>
      <c r="B45" s="159" t="s">
        <v>86</v>
      </c>
      <c r="C45" s="160"/>
      <c r="D45" s="163"/>
      <c r="E45" s="160"/>
    </row>
    <row r="46" spans="1:5" s="108" customFormat="1" ht="12" customHeight="1" x14ac:dyDescent="0.2">
      <c r="A46" s="158" t="s">
        <v>87</v>
      </c>
      <c r="B46" s="159" t="s">
        <v>88</v>
      </c>
      <c r="C46" s="160"/>
      <c r="D46" s="163"/>
      <c r="E46" s="160"/>
    </row>
    <row r="47" spans="1:5" s="108" customFormat="1" ht="12" customHeight="1" x14ac:dyDescent="0.2">
      <c r="A47" s="158" t="s">
        <v>89</v>
      </c>
      <c r="B47" s="159" t="s">
        <v>90</v>
      </c>
      <c r="C47" s="160"/>
      <c r="D47" s="163"/>
      <c r="E47" s="160"/>
    </row>
    <row r="48" spans="1:5" s="108" customFormat="1" ht="12" customHeight="1" x14ac:dyDescent="0.2">
      <c r="A48" s="158" t="s">
        <v>91</v>
      </c>
      <c r="B48" s="159" t="s">
        <v>92</v>
      </c>
      <c r="C48" s="160"/>
      <c r="D48" s="163"/>
      <c r="E48" s="163"/>
    </row>
    <row r="49" spans="1:5" s="108" customFormat="1" ht="12" customHeight="1" x14ac:dyDescent="0.2">
      <c r="A49" s="158" t="s">
        <v>93</v>
      </c>
      <c r="B49" s="159" t="s">
        <v>94</v>
      </c>
      <c r="C49" s="160"/>
      <c r="D49" s="163"/>
      <c r="E49" s="163"/>
    </row>
    <row r="50" spans="1:5" s="108" customFormat="1" ht="12" customHeight="1" x14ac:dyDescent="0.2">
      <c r="A50" s="155" t="s">
        <v>95</v>
      </c>
      <c r="B50" s="156" t="s">
        <v>96</v>
      </c>
      <c r="C50" s="157">
        <f>SUM(C51:C55)</f>
        <v>4750000</v>
      </c>
      <c r="D50" s="227">
        <f>SUM(D51:D55)</f>
        <v>4750000</v>
      </c>
      <c r="E50" s="157">
        <f>SUM(E51:E55)</f>
        <v>0</v>
      </c>
    </row>
    <row r="51" spans="1:5" s="108" customFormat="1" ht="12" customHeight="1" x14ac:dyDescent="0.2">
      <c r="A51" s="158" t="s">
        <v>97</v>
      </c>
      <c r="B51" s="159" t="s">
        <v>98</v>
      </c>
      <c r="C51" s="160"/>
      <c r="D51" s="163"/>
      <c r="E51" s="163"/>
    </row>
    <row r="52" spans="1:5" s="108" customFormat="1" ht="12" customHeight="1" x14ac:dyDescent="0.2">
      <c r="A52" s="158" t="s">
        <v>99</v>
      </c>
      <c r="B52" s="159" t="s">
        <v>100</v>
      </c>
      <c r="C52" s="160">
        <v>4750000</v>
      </c>
      <c r="D52" s="218">
        <v>4750000</v>
      </c>
      <c r="E52" s="163"/>
    </row>
    <row r="53" spans="1:5" s="108" customFormat="1" ht="12" customHeight="1" x14ac:dyDescent="0.2">
      <c r="A53" s="158" t="s">
        <v>101</v>
      </c>
      <c r="B53" s="159" t="s">
        <v>102</v>
      </c>
      <c r="C53" s="160"/>
      <c r="D53" s="163"/>
      <c r="E53" s="163"/>
    </row>
    <row r="54" spans="1:5" s="108" customFormat="1" ht="12" customHeight="1" x14ac:dyDescent="0.2">
      <c r="A54" s="158" t="s">
        <v>103</v>
      </c>
      <c r="B54" s="159" t="s">
        <v>104</v>
      </c>
      <c r="C54" s="160"/>
      <c r="D54" s="163"/>
      <c r="E54" s="163"/>
    </row>
    <row r="55" spans="1:5" s="108" customFormat="1" ht="12" customHeight="1" x14ac:dyDescent="0.2">
      <c r="A55" s="158" t="s">
        <v>105</v>
      </c>
      <c r="B55" s="159" t="s">
        <v>106</v>
      </c>
      <c r="C55" s="160"/>
      <c r="D55" s="163"/>
      <c r="E55" s="163"/>
    </row>
    <row r="56" spans="1:5" s="108" customFormat="1" ht="12" customHeight="1" x14ac:dyDescent="0.2">
      <c r="A56" s="155" t="s">
        <v>107</v>
      </c>
      <c r="B56" s="156" t="s">
        <v>108</v>
      </c>
      <c r="C56" s="157">
        <f>SUM(C57:C59)</f>
        <v>0</v>
      </c>
      <c r="D56" s="227">
        <f>SUM(D57:D59)</f>
        <v>0</v>
      </c>
      <c r="E56" s="157">
        <f>SUM(E57:E59)</f>
        <v>0</v>
      </c>
    </row>
    <row r="57" spans="1:5" s="108" customFormat="1" ht="12" customHeight="1" x14ac:dyDescent="0.2">
      <c r="A57" s="158" t="s">
        <v>109</v>
      </c>
      <c r="B57" s="159" t="s">
        <v>110</v>
      </c>
      <c r="C57" s="160"/>
      <c r="D57" s="163"/>
      <c r="E57" s="163"/>
    </row>
    <row r="58" spans="1:5" s="108" customFormat="1" ht="12" customHeight="1" x14ac:dyDescent="0.2">
      <c r="A58" s="158" t="s">
        <v>111</v>
      </c>
      <c r="B58" s="159" t="s">
        <v>112</v>
      </c>
      <c r="C58" s="160"/>
      <c r="D58" s="163"/>
      <c r="E58" s="163"/>
    </row>
    <row r="59" spans="1:5" s="108" customFormat="1" ht="12" customHeight="1" x14ac:dyDescent="0.2">
      <c r="A59" s="158" t="s">
        <v>113</v>
      </c>
      <c r="B59" s="159" t="s">
        <v>114</v>
      </c>
      <c r="C59" s="160"/>
      <c r="D59" s="228"/>
      <c r="E59" s="160"/>
    </row>
    <row r="60" spans="1:5" s="108" customFormat="1" ht="12" customHeight="1" x14ac:dyDescent="0.2">
      <c r="A60" s="158" t="s">
        <v>115</v>
      </c>
      <c r="B60" s="159" t="s">
        <v>116</v>
      </c>
      <c r="C60" s="160"/>
      <c r="D60" s="163"/>
      <c r="E60" s="163"/>
    </row>
    <row r="61" spans="1:5" s="108" customFormat="1" ht="12" customHeight="1" x14ac:dyDescent="0.2">
      <c r="A61" s="155" t="s">
        <v>117</v>
      </c>
      <c r="B61" s="162" t="s">
        <v>118</v>
      </c>
      <c r="C61" s="157">
        <f>SUM(C62:C64)</f>
        <v>0</v>
      </c>
      <c r="D61" s="163"/>
      <c r="E61" s="163"/>
    </row>
    <row r="62" spans="1:5" s="108" customFormat="1" ht="12" customHeight="1" x14ac:dyDescent="0.2">
      <c r="A62" s="158" t="s">
        <v>119</v>
      </c>
      <c r="B62" s="159" t="s">
        <v>120</v>
      </c>
      <c r="C62" s="160"/>
      <c r="D62" s="163"/>
      <c r="E62" s="163"/>
    </row>
    <row r="63" spans="1:5" s="108" customFormat="1" ht="12" customHeight="1" x14ac:dyDescent="0.2">
      <c r="A63" s="158" t="s">
        <v>121</v>
      </c>
      <c r="B63" s="159" t="s">
        <v>122</v>
      </c>
      <c r="C63" s="160"/>
      <c r="D63" s="163"/>
      <c r="E63" s="163"/>
    </row>
    <row r="64" spans="1:5" s="108" customFormat="1" ht="12" customHeight="1" x14ac:dyDescent="0.2">
      <c r="A64" s="158" t="s">
        <v>123</v>
      </c>
      <c r="B64" s="159" t="s">
        <v>367</v>
      </c>
      <c r="C64" s="160"/>
      <c r="D64" s="163"/>
      <c r="E64" s="163"/>
    </row>
    <row r="65" spans="1:5" s="108" customFormat="1" ht="12" customHeight="1" x14ac:dyDescent="0.2">
      <c r="A65" s="158" t="s">
        <v>125</v>
      </c>
      <c r="B65" s="159" t="s">
        <v>126</v>
      </c>
      <c r="C65" s="160"/>
      <c r="D65" s="163"/>
      <c r="E65" s="163"/>
    </row>
    <row r="66" spans="1:5" s="108" customFormat="1" ht="12" customHeight="1" x14ac:dyDescent="0.2">
      <c r="A66" s="155" t="s">
        <v>263</v>
      </c>
      <c r="B66" s="156" t="s">
        <v>128</v>
      </c>
      <c r="C66" s="157">
        <f>+C9+C16+C23+C30+C38+C50+C56+C61</f>
        <v>106009000</v>
      </c>
      <c r="D66" s="227">
        <f>+D9+D16+D23+D30+D38+D50+D56+D61</f>
        <v>116155171</v>
      </c>
      <c r="E66" s="157">
        <f>+E9+E16+E23+E30+E38+E50+E56+E61</f>
        <v>0</v>
      </c>
    </row>
    <row r="67" spans="1:5" s="108" customFormat="1" ht="12" customHeight="1" x14ac:dyDescent="0.15">
      <c r="A67" s="165" t="s">
        <v>368</v>
      </c>
      <c r="B67" s="162" t="s">
        <v>130</v>
      </c>
      <c r="C67" s="157">
        <f>SUM(C68:C70)</f>
        <v>0</v>
      </c>
      <c r="D67" s="163"/>
      <c r="E67" s="163"/>
    </row>
    <row r="68" spans="1:5" s="108" customFormat="1" ht="12" customHeight="1" x14ac:dyDescent="0.2">
      <c r="A68" s="158" t="s">
        <v>131</v>
      </c>
      <c r="B68" s="159" t="s">
        <v>132</v>
      </c>
      <c r="C68" s="160"/>
      <c r="D68" s="163"/>
      <c r="E68" s="163"/>
    </row>
    <row r="69" spans="1:5" s="108" customFormat="1" ht="12" customHeight="1" x14ac:dyDescent="0.2">
      <c r="A69" s="158" t="s">
        <v>133</v>
      </c>
      <c r="B69" s="159" t="s">
        <v>134</v>
      </c>
      <c r="C69" s="160"/>
      <c r="D69" s="163"/>
      <c r="E69" s="163"/>
    </row>
    <row r="70" spans="1:5" s="108" customFormat="1" ht="12" customHeight="1" x14ac:dyDescent="0.2">
      <c r="A70" s="158" t="s">
        <v>135</v>
      </c>
      <c r="B70" s="166" t="s">
        <v>369</v>
      </c>
      <c r="C70" s="160"/>
      <c r="D70" s="163"/>
      <c r="E70" s="163"/>
    </row>
    <row r="71" spans="1:5" s="108" customFormat="1" ht="12" customHeight="1" x14ac:dyDescent="0.15">
      <c r="A71" s="165" t="s">
        <v>137</v>
      </c>
      <c r="B71" s="162" t="s">
        <v>138</v>
      </c>
      <c r="C71" s="157">
        <f>SUM(C72:C75)</f>
        <v>0</v>
      </c>
      <c r="D71" s="163"/>
      <c r="E71" s="163"/>
    </row>
    <row r="72" spans="1:5" s="108" customFormat="1" ht="12" customHeight="1" x14ac:dyDescent="0.2">
      <c r="A72" s="158" t="s">
        <v>139</v>
      </c>
      <c r="B72" s="159" t="s">
        <v>140</v>
      </c>
      <c r="C72" s="160"/>
      <c r="D72" s="163"/>
      <c r="E72" s="163"/>
    </row>
    <row r="73" spans="1:5" s="108" customFormat="1" ht="12" customHeight="1" x14ac:dyDescent="0.2">
      <c r="A73" s="158" t="s">
        <v>141</v>
      </c>
      <c r="B73" s="159" t="s">
        <v>142</v>
      </c>
      <c r="C73" s="160"/>
      <c r="D73" s="163"/>
      <c r="E73" s="163"/>
    </row>
    <row r="74" spans="1:5" s="108" customFormat="1" ht="12" customHeight="1" x14ac:dyDescent="0.2">
      <c r="A74" s="158" t="s">
        <v>143</v>
      </c>
      <c r="B74" s="159" t="s">
        <v>144</v>
      </c>
      <c r="C74" s="160"/>
      <c r="D74" s="163"/>
      <c r="E74" s="163"/>
    </row>
    <row r="75" spans="1:5" s="108" customFormat="1" ht="12" customHeight="1" x14ac:dyDescent="0.2">
      <c r="A75" s="158" t="s">
        <v>145</v>
      </c>
      <c r="B75" s="159" t="s">
        <v>146</v>
      </c>
      <c r="C75" s="160"/>
      <c r="D75" s="163"/>
      <c r="E75" s="163"/>
    </row>
    <row r="76" spans="1:5" s="108" customFormat="1" ht="12" customHeight="1" x14ac:dyDescent="0.15">
      <c r="A76" s="165" t="s">
        <v>147</v>
      </c>
      <c r="B76" s="162" t="s">
        <v>148</v>
      </c>
      <c r="C76" s="157">
        <f>SUM(C77:C78)</f>
        <v>0</v>
      </c>
      <c r="D76" s="227">
        <f>SUM(D77:D78)</f>
        <v>10585773</v>
      </c>
      <c r="E76" s="157">
        <f>SUM(E77:E78)</f>
        <v>0</v>
      </c>
    </row>
    <row r="77" spans="1:5" s="108" customFormat="1" ht="12" customHeight="1" x14ac:dyDescent="0.2">
      <c r="A77" s="158" t="s">
        <v>149</v>
      </c>
      <c r="B77" s="159" t="s">
        <v>150</v>
      </c>
      <c r="C77" s="160"/>
      <c r="D77" s="228">
        <v>10585773</v>
      </c>
      <c r="E77" s="160"/>
    </row>
    <row r="78" spans="1:5" s="108" customFormat="1" ht="12" customHeight="1" x14ac:dyDescent="0.2">
      <c r="A78" s="158" t="s">
        <v>151</v>
      </c>
      <c r="B78" s="159" t="s">
        <v>152</v>
      </c>
      <c r="C78" s="160"/>
      <c r="D78" s="163"/>
      <c r="E78" s="163"/>
    </row>
    <row r="79" spans="1:5" s="107" customFormat="1" ht="12" customHeight="1" x14ac:dyDescent="0.15">
      <c r="A79" s="165" t="s">
        <v>153</v>
      </c>
      <c r="B79" s="162" t="s">
        <v>154</v>
      </c>
      <c r="C79" s="157">
        <f>SUM(C80:C82)</f>
        <v>0</v>
      </c>
      <c r="D79" s="161"/>
      <c r="E79" s="161"/>
    </row>
    <row r="80" spans="1:5" s="108" customFormat="1" ht="12" customHeight="1" x14ac:dyDescent="0.2">
      <c r="A80" s="158" t="s">
        <v>155</v>
      </c>
      <c r="B80" s="159" t="s">
        <v>156</v>
      </c>
      <c r="C80" s="160"/>
      <c r="D80" s="163"/>
      <c r="E80" s="163"/>
    </row>
    <row r="81" spans="1:7" s="108" customFormat="1" ht="12" customHeight="1" x14ac:dyDescent="0.2">
      <c r="A81" s="158" t="s">
        <v>157</v>
      </c>
      <c r="B81" s="159" t="s">
        <v>158</v>
      </c>
      <c r="C81" s="160"/>
      <c r="D81" s="163"/>
      <c r="E81" s="163"/>
    </row>
    <row r="82" spans="1:7" s="108" customFormat="1" ht="12" customHeight="1" x14ac:dyDescent="0.2">
      <c r="A82" s="158" t="s">
        <v>159</v>
      </c>
      <c r="B82" s="159" t="s">
        <v>160</v>
      </c>
      <c r="C82" s="160"/>
      <c r="D82" s="163"/>
      <c r="E82" s="163"/>
    </row>
    <row r="83" spans="1:7" s="108" customFormat="1" ht="12" customHeight="1" x14ac:dyDescent="0.15">
      <c r="A83" s="165" t="s">
        <v>161</v>
      </c>
      <c r="B83" s="162" t="s">
        <v>162</v>
      </c>
      <c r="C83" s="157">
        <f>SUM(C84:C87)</f>
        <v>0</v>
      </c>
      <c r="D83" s="163"/>
      <c r="E83" s="163"/>
    </row>
    <row r="84" spans="1:7" s="108" customFormat="1" ht="12" customHeight="1" x14ac:dyDescent="0.2">
      <c r="A84" s="167" t="s">
        <v>163</v>
      </c>
      <c r="B84" s="159" t="s">
        <v>164</v>
      </c>
      <c r="C84" s="160"/>
      <c r="D84" s="163"/>
      <c r="E84" s="163"/>
    </row>
    <row r="85" spans="1:7" s="108" customFormat="1" ht="12" customHeight="1" x14ac:dyDescent="0.2">
      <c r="A85" s="167" t="s">
        <v>165</v>
      </c>
      <c r="B85" s="159" t="s">
        <v>166</v>
      </c>
      <c r="C85" s="160"/>
      <c r="D85" s="163"/>
      <c r="E85" s="163"/>
    </row>
    <row r="86" spans="1:7" s="108" customFormat="1" ht="12" customHeight="1" x14ac:dyDescent="0.2">
      <c r="A86" s="167" t="s">
        <v>167</v>
      </c>
      <c r="B86" s="159" t="s">
        <v>168</v>
      </c>
      <c r="C86" s="160"/>
      <c r="D86" s="163"/>
      <c r="E86" s="163"/>
    </row>
    <row r="87" spans="1:7" s="107" customFormat="1" ht="12" customHeight="1" x14ac:dyDescent="0.2">
      <c r="A87" s="167" t="s">
        <v>169</v>
      </c>
      <c r="B87" s="159" t="s">
        <v>170</v>
      </c>
      <c r="C87" s="160"/>
      <c r="D87" s="161"/>
      <c r="E87" s="161"/>
    </row>
    <row r="88" spans="1:7" s="107" customFormat="1" ht="12" customHeight="1" x14ac:dyDescent="0.15">
      <c r="A88" s="165" t="s">
        <v>171</v>
      </c>
      <c r="B88" s="162" t="s">
        <v>172</v>
      </c>
      <c r="C88" s="168"/>
      <c r="D88" s="161"/>
      <c r="E88" s="161"/>
    </row>
    <row r="89" spans="1:7" s="107" customFormat="1" ht="12" customHeight="1" x14ac:dyDescent="0.15">
      <c r="A89" s="165" t="s">
        <v>370</v>
      </c>
      <c r="B89" s="162" t="s">
        <v>174</v>
      </c>
      <c r="C89" s="168"/>
      <c r="D89" s="161"/>
      <c r="E89" s="161"/>
    </row>
    <row r="90" spans="1:7" s="107" customFormat="1" ht="12" customHeight="1" x14ac:dyDescent="0.15">
      <c r="A90" s="165" t="s">
        <v>371</v>
      </c>
      <c r="B90" s="169" t="s">
        <v>176</v>
      </c>
      <c r="C90" s="157">
        <f>+C67+C71+C76+C79+C83+C89+C88</f>
        <v>0</v>
      </c>
      <c r="D90" s="227">
        <f>+D67+D71+D76+D79+D83+D89+D88</f>
        <v>10585773</v>
      </c>
      <c r="E90" s="157">
        <f>+E67+E71+E76+E79+E83+E89+E88</f>
        <v>0</v>
      </c>
    </row>
    <row r="91" spans="1:7" s="107" customFormat="1" ht="12" customHeight="1" x14ac:dyDescent="0.15">
      <c r="A91" s="165" t="s">
        <v>372</v>
      </c>
      <c r="B91" s="169" t="s">
        <v>373</v>
      </c>
      <c r="C91" s="157">
        <f>+C66+C90</f>
        <v>106009000</v>
      </c>
      <c r="D91" s="227">
        <f>+D66+D90</f>
        <v>126740944</v>
      </c>
      <c r="E91" s="157">
        <f>+E66+E90</f>
        <v>0</v>
      </c>
      <c r="G91" s="107">
        <v>105585000</v>
      </c>
    </row>
    <row r="92" spans="1:7" s="108" customFormat="1" ht="15" customHeight="1" x14ac:dyDescent="0.2">
      <c r="A92" s="109"/>
      <c r="B92" s="110"/>
      <c r="C92" s="111"/>
      <c r="G92" s="212">
        <f>-C91</f>
        <v>-106009000</v>
      </c>
    </row>
    <row r="93" spans="1:7" s="108" customFormat="1" ht="15" customHeight="1" x14ac:dyDescent="0.2">
      <c r="A93" s="109"/>
      <c r="B93" s="110"/>
      <c r="C93" s="111"/>
      <c r="G93" s="108">
        <f>SUM(G91:G92)</f>
        <v>-424000</v>
      </c>
    </row>
    <row r="94" spans="1:7" s="108" customFormat="1" ht="15" customHeight="1" x14ac:dyDescent="0.2">
      <c r="A94" s="170"/>
      <c r="B94" s="171"/>
      <c r="C94" s="150" t="s">
        <v>8</v>
      </c>
      <c r="D94" s="151" t="s">
        <v>9</v>
      </c>
      <c r="E94" s="151" t="s">
        <v>10</v>
      </c>
    </row>
    <row r="95" spans="1:7" s="106" customFormat="1" ht="16.5" customHeight="1" x14ac:dyDescent="0.2">
      <c r="A95" s="152"/>
      <c r="B95" s="147" t="s">
        <v>273</v>
      </c>
      <c r="C95" s="150" t="s">
        <v>13</v>
      </c>
      <c r="D95" s="150" t="s">
        <v>13</v>
      </c>
      <c r="E95" s="150"/>
    </row>
    <row r="96" spans="1:7" s="112" customFormat="1" ht="12" customHeight="1" x14ac:dyDescent="0.2">
      <c r="A96" s="155" t="s">
        <v>14</v>
      </c>
      <c r="B96" s="172" t="s">
        <v>374</v>
      </c>
      <c r="C96" s="157">
        <f>+C97+C98+C99+C100+C101+C114</f>
        <v>75367000</v>
      </c>
      <c r="D96" s="157">
        <f>+D97+D98+D99+D100+D101+D114</f>
        <v>93473714</v>
      </c>
      <c r="E96" s="157">
        <f>+E97+E98+E99+E100+E101+E114</f>
        <v>0</v>
      </c>
    </row>
    <row r="97" spans="1:5" ht="12" customHeight="1" x14ac:dyDescent="0.2">
      <c r="A97" s="158" t="s">
        <v>16</v>
      </c>
      <c r="B97" s="173" t="s">
        <v>183</v>
      </c>
      <c r="C97" s="160">
        <v>16066000</v>
      </c>
      <c r="D97" s="160">
        <f>(16066000+1436750)+7050000+100437</f>
        <v>24653187</v>
      </c>
      <c r="E97" s="160"/>
    </row>
    <row r="98" spans="1:5" ht="12" customHeight="1" x14ac:dyDescent="0.2">
      <c r="A98" s="158" t="s">
        <v>18</v>
      </c>
      <c r="B98" s="173" t="s">
        <v>184</v>
      </c>
      <c r="C98" s="160">
        <v>4316000</v>
      </c>
      <c r="D98" s="160">
        <f>(4316000+193961)+950000+27118</f>
        <v>5487079</v>
      </c>
      <c r="E98" s="160"/>
    </row>
    <row r="99" spans="1:5" ht="12" customHeight="1" x14ac:dyDescent="0.2">
      <c r="A99" s="158" t="s">
        <v>20</v>
      </c>
      <c r="B99" s="173" t="s">
        <v>185</v>
      </c>
      <c r="C99" s="160">
        <v>38262000</v>
      </c>
      <c r="D99" s="160">
        <f>38262000+8146344</f>
        <v>46408344</v>
      </c>
      <c r="E99" s="160"/>
    </row>
    <row r="100" spans="1:5" ht="12" customHeight="1" x14ac:dyDescent="0.2">
      <c r="A100" s="158" t="s">
        <v>22</v>
      </c>
      <c r="B100" s="173" t="s">
        <v>186</v>
      </c>
      <c r="C100" s="160">
        <v>6901000</v>
      </c>
      <c r="D100" s="160">
        <v>6901000</v>
      </c>
      <c r="E100" s="160"/>
    </row>
    <row r="101" spans="1:5" ht="12" customHeight="1" x14ac:dyDescent="0.2">
      <c r="A101" s="158" t="s">
        <v>187</v>
      </c>
      <c r="B101" s="173" t="s">
        <v>188</v>
      </c>
      <c r="C101" s="160">
        <f>SUM(C102:C113)</f>
        <v>7822000</v>
      </c>
      <c r="D101" s="160">
        <f>SUM(D102:D113)</f>
        <v>7822000</v>
      </c>
      <c r="E101" s="160"/>
    </row>
    <row r="102" spans="1:5" ht="12" customHeight="1" x14ac:dyDescent="0.2">
      <c r="A102" s="158" t="s">
        <v>25</v>
      </c>
      <c r="B102" s="173" t="s">
        <v>375</v>
      </c>
      <c r="C102" s="160"/>
      <c r="D102" s="174"/>
      <c r="E102" s="174"/>
    </row>
    <row r="103" spans="1:5" ht="12" customHeight="1" x14ac:dyDescent="0.2">
      <c r="A103" s="158" t="s">
        <v>190</v>
      </c>
      <c r="B103" s="175" t="s">
        <v>191</v>
      </c>
      <c r="C103" s="160"/>
      <c r="D103" s="174"/>
      <c r="E103" s="174"/>
    </row>
    <row r="104" spans="1:5" ht="12" customHeight="1" x14ac:dyDescent="0.2">
      <c r="A104" s="158" t="s">
        <v>192</v>
      </c>
      <c r="B104" s="175" t="s">
        <v>193</v>
      </c>
      <c r="C104" s="160"/>
      <c r="D104" s="174"/>
      <c r="E104" s="174"/>
    </row>
    <row r="105" spans="1:5" ht="12" customHeight="1" x14ac:dyDescent="0.2">
      <c r="A105" s="158" t="s">
        <v>194</v>
      </c>
      <c r="B105" s="175" t="s">
        <v>195</v>
      </c>
      <c r="C105" s="160"/>
      <c r="D105" s="174"/>
      <c r="E105" s="174"/>
    </row>
    <row r="106" spans="1:5" ht="12" customHeight="1" x14ac:dyDescent="0.2">
      <c r="A106" s="158" t="s">
        <v>196</v>
      </c>
      <c r="B106" s="176" t="s">
        <v>197</v>
      </c>
      <c r="C106" s="160"/>
      <c r="D106" s="174"/>
      <c r="E106" s="174"/>
    </row>
    <row r="107" spans="1:5" ht="12" customHeight="1" x14ac:dyDescent="0.2">
      <c r="A107" s="158" t="s">
        <v>198</v>
      </c>
      <c r="B107" s="176" t="s">
        <v>199</v>
      </c>
      <c r="C107" s="160"/>
      <c r="D107" s="174"/>
      <c r="E107" s="174"/>
    </row>
    <row r="108" spans="1:5" ht="12" customHeight="1" x14ac:dyDescent="0.2">
      <c r="A108" s="158" t="s">
        <v>200</v>
      </c>
      <c r="B108" s="175" t="s">
        <v>201</v>
      </c>
      <c r="C108" s="160">
        <v>5422000</v>
      </c>
      <c r="D108" s="160">
        <v>5422000</v>
      </c>
      <c r="E108" s="160"/>
    </row>
    <row r="109" spans="1:5" ht="12" customHeight="1" x14ac:dyDescent="0.2">
      <c r="A109" s="158" t="s">
        <v>202</v>
      </c>
      <c r="B109" s="175" t="s">
        <v>203</v>
      </c>
      <c r="C109" s="160"/>
      <c r="D109" s="174"/>
      <c r="E109" s="174"/>
    </row>
    <row r="110" spans="1:5" ht="12" customHeight="1" x14ac:dyDescent="0.2">
      <c r="A110" s="158" t="s">
        <v>204</v>
      </c>
      <c r="B110" s="176" t="s">
        <v>205</v>
      </c>
      <c r="C110" s="160"/>
      <c r="D110" s="174"/>
      <c r="E110" s="174"/>
    </row>
    <row r="111" spans="1:5" ht="12" customHeight="1" x14ac:dyDescent="0.2">
      <c r="A111" s="158" t="s">
        <v>206</v>
      </c>
      <c r="B111" s="176" t="s">
        <v>207</v>
      </c>
      <c r="C111" s="160"/>
      <c r="D111" s="174"/>
      <c r="E111" s="174"/>
    </row>
    <row r="112" spans="1:5" ht="12" customHeight="1" x14ac:dyDescent="0.2">
      <c r="A112" s="158" t="s">
        <v>208</v>
      </c>
      <c r="B112" s="176" t="s">
        <v>209</v>
      </c>
      <c r="C112" s="160"/>
      <c r="D112" s="174"/>
      <c r="E112" s="174"/>
    </row>
    <row r="113" spans="1:5" ht="12" customHeight="1" x14ac:dyDescent="0.2">
      <c r="A113" s="158" t="s">
        <v>210</v>
      </c>
      <c r="B113" s="176" t="s">
        <v>211</v>
      </c>
      <c r="C113" s="160">
        <f>2000000+400000</f>
        <v>2400000</v>
      </c>
      <c r="D113" s="160">
        <v>2400000</v>
      </c>
      <c r="E113" s="160"/>
    </row>
    <row r="114" spans="1:5" ht="12" customHeight="1" x14ac:dyDescent="0.2">
      <c r="A114" s="158" t="s">
        <v>212</v>
      </c>
      <c r="B114" s="173" t="s">
        <v>213</v>
      </c>
      <c r="C114" s="160">
        <f>C115+C116</f>
        <v>2000000</v>
      </c>
      <c r="D114" s="160">
        <f>D115+D116</f>
        <v>2202104</v>
      </c>
      <c r="E114" s="160"/>
    </row>
    <row r="115" spans="1:5" ht="12" customHeight="1" x14ac:dyDescent="0.2">
      <c r="A115" s="158" t="s">
        <v>214</v>
      </c>
      <c r="B115" s="173" t="s">
        <v>376</v>
      </c>
      <c r="C115" s="160">
        <v>1000000</v>
      </c>
      <c r="D115" s="160">
        <f>1000000+202104</f>
        <v>1202104</v>
      </c>
      <c r="E115" s="160"/>
    </row>
    <row r="116" spans="1:5" ht="12" customHeight="1" x14ac:dyDescent="0.2">
      <c r="A116" s="158" t="s">
        <v>216</v>
      </c>
      <c r="B116" s="176" t="s">
        <v>429</v>
      </c>
      <c r="C116" s="160">
        <v>1000000</v>
      </c>
      <c r="D116" s="160">
        <v>1000000</v>
      </c>
      <c r="E116" s="160"/>
    </row>
    <row r="117" spans="1:5" ht="12" customHeight="1" x14ac:dyDescent="0.2">
      <c r="A117" s="155" t="s">
        <v>27</v>
      </c>
      <c r="B117" s="172" t="s">
        <v>217</v>
      </c>
      <c r="C117" s="157">
        <f>+C118+C120+C122</f>
        <v>4750000</v>
      </c>
      <c r="D117" s="157">
        <f>+D118+D120+D122</f>
        <v>4750000</v>
      </c>
      <c r="E117" s="157">
        <f>+E118+E120+E122</f>
        <v>0</v>
      </c>
    </row>
    <row r="118" spans="1:5" ht="12" customHeight="1" x14ac:dyDescent="0.2">
      <c r="A118" s="158" t="s">
        <v>29</v>
      </c>
      <c r="B118" s="173" t="s">
        <v>218</v>
      </c>
      <c r="C118" s="160">
        <f>C119</f>
        <v>4000000</v>
      </c>
      <c r="D118" s="160">
        <f>D119</f>
        <v>4000000</v>
      </c>
      <c r="E118" s="160">
        <f>E119</f>
        <v>0</v>
      </c>
    </row>
    <row r="119" spans="1:5" ht="12" customHeight="1" x14ac:dyDescent="0.2">
      <c r="A119" s="158" t="s">
        <v>31</v>
      </c>
      <c r="B119" s="173" t="s">
        <v>428</v>
      </c>
      <c r="C119" s="160">
        <v>4000000</v>
      </c>
      <c r="D119" s="160">
        <v>4000000</v>
      </c>
      <c r="E119" s="160"/>
    </row>
    <row r="120" spans="1:5" ht="12" customHeight="1" x14ac:dyDescent="0.2">
      <c r="A120" s="158" t="s">
        <v>33</v>
      </c>
      <c r="B120" s="173" t="s">
        <v>219</v>
      </c>
      <c r="C120" s="160">
        <f>C121</f>
        <v>0</v>
      </c>
      <c r="D120" s="160">
        <f>D121</f>
        <v>0</v>
      </c>
      <c r="E120" s="160">
        <f>E121</f>
        <v>0</v>
      </c>
    </row>
    <row r="121" spans="1:5" ht="12" customHeight="1" x14ac:dyDescent="0.2">
      <c r="A121" s="158" t="s">
        <v>35</v>
      </c>
      <c r="B121" s="173" t="s">
        <v>220</v>
      </c>
      <c r="C121" s="160">
        <v>0</v>
      </c>
      <c r="D121" s="160"/>
      <c r="E121" s="160"/>
    </row>
    <row r="122" spans="1:5" ht="12" customHeight="1" x14ac:dyDescent="0.2">
      <c r="A122" s="158" t="s">
        <v>37</v>
      </c>
      <c r="B122" s="177" t="s">
        <v>221</v>
      </c>
      <c r="C122" s="168">
        <f>SUM(C123:C130)</f>
        <v>750000</v>
      </c>
      <c r="D122" s="168">
        <f>SUM(D123:D130)</f>
        <v>750000</v>
      </c>
      <c r="E122" s="168">
        <f>SUM(E123:E130)</f>
        <v>0</v>
      </c>
    </row>
    <row r="123" spans="1:5" ht="12" customHeight="1" x14ac:dyDescent="0.2">
      <c r="A123" s="158" t="s">
        <v>39</v>
      </c>
      <c r="B123" s="177" t="s">
        <v>222</v>
      </c>
      <c r="C123" s="160"/>
      <c r="D123" s="174"/>
      <c r="E123" s="174"/>
    </row>
    <row r="124" spans="1:5" ht="12" customHeight="1" x14ac:dyDescent="0.2">
      <c r="A124" s="158" t="s">
        <v>223</v>
      </c>
      <c r="B124" s="176" t="s">
        <v>224</v>
      </c>
      <c r="C124" s="160"/>
      <c r="D124" s="174"/>
      <c r="E124" s="174"/>
    </row>
    <row r="125" spans="1:5" ht="12" customHeight="1" x14ac:dyDescent="0.2">
      <c r="A125" s="158" t="s">
        <v>225</v>
      </c>
      <c r="B125" s="176" t="s">
        <v>377</v>
      </c>
      <c r="C125" s="160">
        <v>750000</v>
      </c>
      <c r="D125" s="160">
        <v>750000</v>
      </c>
      <c r="E125" s="160"/>
    </row>
    <row r="126" spans="1:5" ht="12" customHeight="1" x14ac:dyDescent="0.2">
      <c r="A126" s="158" t="s">
        <v>227</v>
      </c>
      <c r="B126" s="176" t="s">
        <v>228</v>
      </c>
      <c r="C126" s="160"/>
      <c r="D126" s="174"/>
      <c r="E126" s="174"/>
    </row>
    <row r="127" spans="1:5" ht="12" customHeight="1" x14ac:dyDescent="0.2">
      <c r="A127" s="158" t="s">
        <v>229</v>
      </c>
      <c r="B127" s="176" t="s">
        <v>230</v>
      </c>
      <c r="C127" s="160"/>
      <c r="D127" s="174"/>
      <c r="E127" s="174"/>
    </row>
    <row r="128" spans="1:5" ht="12" customHeight="1" x14ac:dyDescent="0.2">
      <c r="A128" s="158" t="s">
        <v>231</v>
      </c>
      <c r="B128" s="176" t="s">
        <v>205</v>
      </c>
      <c r="C128" s="160"/>
      <c r="D128" s="174"/>
      <c r="E128" s="174"/>
    </row>
    <row r="129" spans="1:11" ht="12" customHeight="1" x14ac:dyDescent="0.2">
      <c r="A129" s="158" t="s">
        <v>232</v>
      </c>
      <c r="B129" s="176" t="s">
        <v>233</v>
      </c>
      <c r="C129" s="160"/>
      <c r="D129" s="174"/>
      <c r="E129" s="174"/>
    </row>
    <row r="130" spans="1:11" ht="12" customHeight="1" x14ac:dyDescent="0.2">
      <c r="A130" s="158" t="s">
        <v>234</v>
      </c>
      <c r="B130" s="176" t="s">
        <v>235</v>
      </c>
      <c r="C130" s="160"/>
      <c r="D130" s="174"/>
      <c r="E130" s="174"/>
    </row>
    <row r="131" spans="1:11" ht="12" customHeight="1" x14ac:dyDescent="0.2">
      <c r="A131" s="155" t="s">
        <v>41</v>
      </c>
      <c r="B131" s="156" t="s">
        <v>236</v>
      </c>
      <c r="C131" s="157">
        <f>+C96+C117</f>
        <v>80117000</v>
      </c>
      <c r="D131" s="157">
        <f>+D96+D117</f>
        <v>98223714</v>
      </c>
      <c r="E131" s="157">
        <f>+E96+E117</f>
        <v>0</v>
      </c>
    </row>
    <row r="132" spans="1:11" ht="12" customHeight="1" x14ac:dyDescent="0.2">
      <c r="A132" s="155" t="s">
        <v>237</v>
      </c>
      <c r="B132" s="156" t="s">
        <v>238</v>
      </c>
      <c r="C132" s="157">
        <f>+C133+C134+C135</f>
        <v>0</v>
      </c>
      <c r="D132" s="157">
        <f>+D133+D134+D135</f>
        <v>0</v>
      </c>
      <c r="E132" s="157">
        <f>+E133+E134+E135</f>
        <v>0</v>
      </c>
    </row>
    <row r="133" spans="1:11" s="112" customFormat="1" ht="12" customHeight="1" x14ac:dyDescent="0.2">
      <c r="A133" s="158" t="s">
        <v>57</v>
      </c>
      <c r="B133" s="173" t="s">
        <v>378</v>
      </c>
      <c r="C133" s="160"/>
      <c r="D133" s="178"/>
      <c r="E133" s="178"/>
    </row>
    <row r="134" spans="1:11" ht="12" customHeight="1" x14ac:dyDescent="0.2">
      <c r="A134" s="158" t="s">
        <v>65</v>
      </c>
      <c r="B134" s="173" t="s">
        <v>240</v>
      </c>
      <c r="C134" s="160"/>
      <c r="D134" s="174"/>
      <c r="E134" s="174"/>
    </row>
    <row r="135" spans="1:11" ht="12" customHeight="1" x14ac:dyDescent="0.2">
      <c r="A135" s="158" t="s">
        <v>67</v>
      </c>
      <c r="B135" s="173" t="s">
        <v>241</v>
      </c>
      <c r="C135" s="160">
        <v>0</v>
      </c>
      <c r="D135" s="160"/>
      <c r="E135" s="160"/>
    </row>
    <row r="136" spans="1:11" ht="12" customHeight="1" x14ac:dyDescent="0.2">
      <c r="A136" s="155" t="s">
        <v>71</v>
      </c>
      <c r="B136" s="156" t="s">
        <v>242</v>
      </c>
      <c r="C136" s="157">
        <f>+C137+C138+C139+C140+C141+C142</f>
        <v>0</v>
      </c>
      <c r="D136" s="174"/>
      <c r="E136" s="174"/>
    </row>
    <row r="137" spans="1:11" ht="12" customHeight="1" x14ac:dyDescent="0.2">
      <c r="A137" s="158" t="s">
        <v>73</v>
      </c>
      <c r="B137" s="173" t="s">
        <v>243</v>
      </c>
      <c r="C137" s="160"/>
      <c r="D137" s="174"/>
      <c r="E137" s="174"/>
    </row>
    <row r="138" spans="1:11" ht="12" customHeight="1" x14ac:dyDescent="0.2">
      <c r="A138" s="158" t="s">
        <v>75</v>
      </c>
      <c r="B138" s="173" t="s">
        <v>244</v>
      </c>
      <c r="C138" s="160"/>
      <c r="D138" s="174"/>
      <c r="E138" s="174"/>
    </row>
    <row r="139" spans="1:11" ht="12" customHeight="1" x14ac:dyDescent="0.2">
      <c r="A139" s="158" t="s">
        <v>77</v>
      </c>
      <c r="B139" s="173" t="s">
        <v>245</v>
      </c>
      <c r="C139" s="160"/>
      <c r="D139" s="174"/>
      <c r="E139" s="174"/>
    </row>
    <row r="140" spans="1:11" ht="12" customHeight="1" x14ac:dyDescent="0.2">
      <c r="A140" s="158" t="s">
        <v>79</v>
      </c>
      <c r="B140" s="173" t="s">
        <v>379</v>
      </c>
      <c r="C140" s="160"/>
      <c r="D140" s="174"/>
      <c r="E140" s="174"/>
    </row>
    <row r="141" spans="1:11" ht="12" customHeight="1" x14ac:dyDescent="0.2">
      <c r="A141" s="158" t="s">
        <v>81</v>
      </c>
      <c r="B141" s="173" t="s">
        <v>247</v>
      </c>
      <c r="C141" s="160"/>
      <c r="D141" s="174"/>
      <c r="E141" s="174"/>
    </row>
    <row r="142" spans="1:11" s="112" customFormat="1" ht="12" customHeight="1" x14ac:dyDescent="0.2">
      <c r="A142" s="158" t="s">
        <v>83</v>
      </c>
      <c r="B142" s="173" t="s">
        <v>248</v>
      </c>
      <c r="C142" s="160"/>
      <c r="D142" s="178"/>
      <c r="E142" s="178"/>
    </row>
    <row r="143" spans="1:11" ht="12" customHeight="1" x14ac:dyDescent="0.2">
      <c r="A143" s="155" t="s">
        <v>95</v>
      </c>
      <c r="B143" s="156" t="s">
        <v>380</v>
      </c>
      <c r="C143" s="157">
        <f>+C144+C145+C147+C148+C146</f>
        <v>25892000</v>
      </c>
      <c r="D143" s="157">
        <f>+D144+D145+D147+D148+D146</f>
        <v>28517230</v>
      </c>
      <c r="E143" s="157">
        <f>+E144+E145+E147+E148+E146</f>
        <v>0</v>
      </c>
      <c r="K143" s="113"/>
    </row>
    <row r="144" spans="1:11" x14ac:dyDescent="0.2">
      <c r="A144" s="158" t="s">
        <v>97</v>
      </c>
      <c r="B144" s="173" t="s">
        <v>250</v>
      </c>
      <c r="C144" s="160"/>
      <c r="D144" s="174"/>
      <c r="E144" s="174"/>
    </row>
    <row r="145" spans="1:5" ht="12" customHeight="1" x14ac:dyDescent="0.2">
      <c r="A145" s="158" t="s">
        <v>99</v>
      </c>
      <c r="B145" s="173" t="s">
        <v>251</v>
      </c>
      <c r="C145" s="160"/>
      <c r="D145" s="219">
        <v>2439429</v>
      </c>
      <c r="E145" s="174"/>
    </row>
    <row r="146" spans="1:5" ht="12" customHeight="1" x14ac:dyDescent="0.2">
      <c r="A146" s="158" t="s">
        <v>101</v>
      </c>
      <c r="B146" s="173" t="s">
        <v>381</v>
      </c>
      <c r="C146" s="160">
        <v>25892000</v>
      </c>
      <c r="D146" s="160">
        <f>25892000+185801</f>
        <v>26077801</v>
      </c>
      <c r="E146" s="160"/>
    </row>
    <row r="147" spans="1:5" s="112" customFormat="1" ht="12" customHeight="1" x14ac:dyDescent="0.2">
      <c r="A147" s="158" t="s">
        <v>103</v>
      </c>
      <c r="B147" s="173" t="s">
        <v>252</v>
      </c>
      <c r="C147" s="160"/>
      <c r="D147" s="178"/>
      <c r="E147" s="178"/>
    </row>
    <row r="148" spans="1:5" s="112" customFormat="1" ht="12" customHeight="1" x14ac:dyDescent="0.2">
      <c r="A148" s="158" t="s">
        <v>105</v>
      </c>
      <c r="B148" s="173" t="s">
        <v>253</v>
      </c>
      <c r="C148" s="160"/>
      <c r="D148" s="178"/>
      <c r="E148" s="178"/>
    </row>
    <row r="149" spans="1:5" s="112" customFormat="1" ht="12" customHeight="1" x14ac:dyDescent="0.2">
      <c r="A149" s="155" t="s">
        <v>254</v>
      </c>
      <c r="B149" s="156" t="s">
        <v>255</v>
      </c>
      <c r="C149" s="179">
        <f>+C150+C151+C152+C153+C154</f>
        <v>0</v>
      </c>
      <c r="D149" s="178"/>
      <c r="E149" s="178"/>
    </row>
    <row r="150" spans="1:5" s="112" customFormat="1" ht="12" customHeight="1" x14ac:dyDescent="0.2">
      <c r="A150" s="158" t="s">
        <v>109</v>
      </c>
      <c r="B150" s="173" t="s">
        <v>256</v>
      </c>
      <c r="C150" s="160"/>
      <c r="D150" s="178"/>
      <c r="E150" s="178"/>
    </row>
    <row r="151" spans="1:5" s="112" customFormat="1" ht="12" customHeight="1" x14ac:dyDescent="0.2">
      <c r="A151" s="158" t="s">
        <v>111</v>
      </c>
      <c r="B151" s="173" t="s">
        <v>257</v>
      </c>
      <c r="C151" s="160"/>
      <c r="D151" s="178"/>
      <c r="E151" s="178"/>
    </row>
    <row r="152" spans="1:5" s="112" customFormat="1" ht="12" customHeight="1" x14ac:dyDescent="0.2">
      <c r="A152" s="158" t="s">
        <v>113</v>
      </c>
      <c r="B152" s="173" t="s">
        <v>258</v>
      </c>
      <c r="C152" s="160"/>
      <c r="D152" s="178"/>
      <c r="E152" s="178"/>
    </row>
    <row r="153" spans="1:5" s="112" customFormat="1" ht="12" customHeight="1" x14ac:dyDescent="0.2">
      <c r="A153" s="158" t="s">
        <v>115</v>
      </c>
      <c r="B153" s="173" t="s">
        <v>382</v>
      </c>
      <c r="C153" s="160"/>
      <c r="D153" s="178"/>
      <c r="E153" s="178"/>
    </row>
    <row r="154" spans="1:5" ht="12.75" customHeight="1" x14ac:dyDescent="0.2">
      <c r="A154" s="158" t="s">
        <v>260</v>
      </c>
      <c r="B154" s="173" t="s">
        <v>261</v>
      </c>
      <c r="C154" s="160"/>
      <c r="D154" s="174"/>
      <c r="E154" s="174"/>
    </row>
    <row r="155" spans="1:5" ht="12.75" customHeight="1" x14ac:dyDescent="0.2">
      <c r="A155" s="180" t="s">
        <v>117</v>
      </c>
      <c r="B155" s="156" t="s">
        <v>262</v>
      </c>
      <c r="C155" s="179"/>
      <c r="D155" s="174"/>
      <c r="E155" s="174"/>
    </row>
    <row r="156" spans="1:5" ht="12.75" customHeight="1" x14ac:dyDescent="0.2">
      <c r="A156" s="180" t="s">
        <v>263</v>
      </c>
      <c r="B156" s="156" t="s">
        <v>264</v>
      </c>
      <c r="C156" s="179"/>
      <c r="D156" s="174"/>
      <c r="E156" s="174"/>
    </row>
    <row r="157" spans="1:5" ht="12" customHeight="1" x14ac:dyDescent="0.2">
      <c r="A157" s="155" t="s">
        <v>265</v>
      </c>
      <c r="B157" s="156" t="s">
        <v>266</v>
      </c>
      <c r="C157" s="181">
        <f>+C132+C136+C143+C149+C155+C156</f>
        <v>25892000</v>
      </c>
      <c r="D157" s="181">
        <f>+D132+D136+D143+D149+D155+D156</f>
        <v>28517230</v>
      </c>
      <c r="E157" s="181">
        <f>+E132+E136+E143+E149+E155+E156</f>
        <v>0</v>
      </c>
    </row>
    <row r="158" spans="1:5" ht="15" customHeight="1" x14ac:dyDescent="0.2">
      <c r="A158" s="182" t="s">
        <v>267</v>
      </c>
      <c r="B158" s="183" t="s">
        <v>268</v>
      </c>
      <c r="C158" s="181">
        <f>+C131+C157</f>
        <v>106009000</v>
      </c>
      <c r="D158" s="181">
        <f>+D131+D157</f>
        <v>126740944</v>
      </c>
      <c r="E158" s="181">
        <f>+E131+E157</f>
        <v>0</v>
      </c>
    </row>
    <row r="159" spans="1:5" x14ac:dyDescent="0.2">
      <c r="A159" s="184"/>
      <c r="B159" s="185"/>
      <c r="C159" s="186"/>
      <c r="D159" s="174"/>
      <c r="E159" s="174"/>
    </row>
    <row r="160" spans="1:5" ht="15" customHeight="1" x14ac:dyDescent="0.2">
      <c r="A160" s="246" t="s">
        <v>383</v>
      </c>
      <c r="B160" s="246"/>
      <c r="C160" s="188">
        <v>4</v>
      </c>
      <c r="D160" s="188">
        <v>4</v>
      </c>
      <c r="E160" s="188"/>
    </row>
    <row r="161" spans="1:5" ht="14.25" customHeight="1" x14ac:dyDescent="0.2">
      <c r="A161" s="246" t="s">
        <v>384</v>
      </c>
      <c r="B161" s="246"/>
      <c r="C161" s="188">
        <v>8</v>
      </c>
      <c r="D161" s="188">
        <v>8</v>
      </c>
      <c r="E161" s="188"/>
    </row>
    <row r="163" spans="1:5" x14ac:dyDescent="0.2">
      <c r="C163" s="146"/>
      <c r="D163" s="81">
        <f>D91-D158</f>
        <v>0</v>
      </c>
    </row>
  </sheetData>
  <sheetProtection selectLockedCells="1" selectUnlockedCells="1"/>
  <mergeCells count="6">
    <mergeCell ref="A161:B161"/>
    <mergeCell ref="B1:E1"/>
    <mergeCell ref="C3:E3"/>
    <mergeCell ref="C4:E4"/>
    <mergeCell ref="C5:E5"/>
    <mergeCell ref="A160:B160"/>
  </mergeCells>
  <printOptions horizontalCentered="1"/>
  <pageMargins left="0.78749999999999998" right="0.78749999999999998" top="0.98402777777777772" bottom="0.51180555555555551" header="0.51180555555555551" footer="0.51180555555555551"/>
  <pageSetup paperSize="9" scale="62" firstPageNumber="0" orientation="portrait" horizontalDpi="300" verticalDpi="300" r:id="rId1"/>
  <headerFooter alignWithMargins="0"/>
  <rowBreaks count="1" manualBreakCount="1">
    <brk id="9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E62"/>
  <sheetViews>
    <sheetView workbookViewId="0">
      <selection activeCell="B2" sqref="B2"/>
    </sheetView>
  </sheetViews>
  <sheetFormatPr defaultRowHeight="12.75" x14ac:dyDescent="0.2"/>
  <cols>
    <col min="1" max="1" width="13.83203125" style="114" customWidth="1"/>
    <col min="2" max="2" width="79.1640625" style="115" customWidth="1"/>
    <col min="3" max="4" width="12.83203125" style="115" customWidth="1"/>
    <col min="5" max="16384" width="9.33203125" style="115"/>
  </cols>
  <sheetData>
    <row r="1" spans="1:5" s="116" customFormat="1" ht="21" customHeight="1" x14ac:dyDescent="0.2">
      <c r="A1" s="102"/>
      <c r="B1" s="236" t="s">
        <v>455</v>
      </c>
      <c r="C1" s="236"/>
      <c r="D1" s="236"/>
      <c r="E1" s="236"/>
    </row>
    <row r="2" spans="1:5" s="116" customFormat="1" ht="21" customHeight="1" x14ac:dyDescent="0.2">
      <c r="A2" s="102"/>
      <c r="B2" s="6"/>
      <c r="C2" s="6"/>
    </row>
    <row r="3" spans="1:5" s="116" customFormat="1" ht="21" customHeight="1" x14ac:dyDescent="0.2">
      <c r="A3" s="102"/>
      <c r="B3" s="6"/>
      <c r="C3" s="6"/>
    </row>
    <row r="4" spans="1:5" s="117" customFormat="1" ht="36" x14ac:dyDescent="0.2">
      <c r="A4" s="147" t="s">
        <v>386</v>
      </c>
      <c r="B4" s="148" t="s">
        <v>387</v>
      </c>
      <c r="C4" s="250" t="s">
        <v>385</v>
      </c>
      <c r="D4" s="250"/>
      <c r="E4" s="250"/>
    </row>
    <row r="5" spans="1:5" s="117" customFormat="1" ht="24" x14ac:dyDescent="0.2">
      <c r="A5" s="147" t="s">
        <v>361</v>
      </c>
      <c r="B5" s="148" t="s">
        <v>362</v>
      </c>
      <c r="C5" s="250" t="s">
        <v>363</v>
      </c>
      <c r="D5" s="250"/>
      <c r="E5" s="250"/>
    </row>
    <row r="6" spans="1:5" s="118" customFormat="1" ht="15.95" customHeight="1" x14ac:dyDescent="0.2">
      <c r="A6" s="149"/>
      <c r="B6" s="251" t="s">
        <v>450</v>
      </c>
      <c r="C6" s="251"/>
      <c r="D6" s="251"/>
      <c r="E6" s="251"/>
    </row>
    <row r="7" spans="1:5" x14ac:dyDescent="0.2">
      <c r="A7" s="147" t="s">
        <v>364</v>
      </c>
      <c r="B7" s="147" t="s">
        <v>365</v>
      </c>
      <c r="C7" s="150" t="s">
        <v>8</v>
      </c>
      <c r="D7" s="151" t="s">
        <v>9</v>
      </c>
      <c r="E7" s="151" t="s">
        <v>10</v>
      </c>
    </row>
    <row r="8" spans="1:5" s="119" customFormat="1" ht="12.95" customHeight="1" x14ac:dyDescent="0.2">
      <c r="A8" s="152" t="s">
        <v>11</v>
      </c>
      <c r="B8" s="152" t="s">
        <v>12</v>
      </c>
      <c r="C8" s="150" t="s">
        <v>13</v>
      </c>
      <c r="D8" s="150" t="s">
        <v>13</v>
      </c>
      <c r="E8" s="150"/>
    </row>
    <row r="9" spans="1:5" s="119" customFormat="1" ht="15.95" customHeight="1" x14ac:dyDescent="0.2">
      <c r="A9" s="147"/>
      <c r="B9" s="147" t="s">
        <v>272</v>
      </c>
      <c r="C9" s="189"/>
      <c r="D9" s="190"/>
      <c r="E9" s="190"/>
    </row>
    <row r="10" spans="1:5" s="120" customFormat="1" ht="12" customHeight="1" x14ac:dyDescent="0.2">
      <c r="A10" s="152" t="s">
        <v>14</v>
      </c>
      <c r="B10" s="191" t="s">
        <v>388</v>
      </c>
      <c r="C10" s="192">
        <f>SUM(C12:C20)</f>
        <v>0</v>
      </c>
      <c r="D10" s="192">
        <f>SUM(D12:D20)</f>
        <v>0</v>
      </c>
      <c r="E10" s="192">
        <f>SUM(E12:E20)</f>
        <v>0</v>
      </c>
    </row>
    <row r="11" spans="1:5" s="120" customFormat="1" ht="12" customHeight="1" x14ac:dyDescent="0.2">
      <c r="A11" s="193" t="s">
        <v>16</v>
      </c>
      <c r="B11" s="173" t="s">
        <v>74</v>
      </c>
      <c r="C11" s="194"/>
      <c r="D11" s="195"/>
      <c r="E11" s="195"/>
    </row>
    <row r="12" spans="1:5" s="120" customFormat="1" ht="12" customHeight="1" x14ac:dyDescent="0.2">
      <c r="A12" s="193" t="s">
        <v>18</v>
      </c>
      <c r="B12" s="173" t="s">
        <v>76</v>
      </c>
      <c r="C12" s="194"/>
      <c r="D12" s="195"/>
      <c r="E12" s="195"/>
    </row>
    <row r="13" spans="1:5" s="120" customFormat="1" ht="12" customHeight="1" x14ac:dyDescent="0.2">
      <c r="A13" s="193" t="s">
        <v>20</v>
      </c>
      <c r="B13" s="173" t="s">
        <v>78</v>
      </c>
      <c r="C13" s="194"/>
      <c r="D13" s="195"/>
      <c r="E13" s="195"/>
    </row>
    <row r="14" spans="1:5" s="120" customFormat="1" ht="12" customHeight="1" x14ac:dyDescent="0.2">
      <c r="A14" s="193" t="s">
        <v>22</v>
      </c>
      <c r="B14" s="173" t="s">
        <v>80</v>
      </c>
      <c r="C14" s="194"/>
      <c r="D14" s="195"/>
      <c r="E14" s="195"/>
    </row>
    <row r="15" spans="1:5" s="120" customFormat="1" ht="12" customHeight="1" x14ac:dyDescent="0.2">
      <c r="A15" s="193" t="s">
        <v>24</v>
      </c>
      <c r="B15" s="173" t="s">
        <v>82</v>
      </c>
      <c r="C15" s="194"/>
      <c r="D15" s="195"/>
      <c r="E15" s="195"/>
    </row>
    <row r="16" spans="1:5" s="120" customFormat="1" ht="12" customHeight="1" x14ac:dyDescent="0.2">
      <c r="A16" s="193" t="s">
        <v>25</v>
      </c>
      <c r="B16" s="173" t="s">
        <v>389</v>
      </c>
      <c r="C16" s="194"/>
      <c r="D16" s="195"/>
      <c r="E16" s="195"/>
    </row>
    <row r="17" spans="1:5" s="120" customFormat="1" ht="12" customHeight="1" x14ac:dyDescent="0.2">
      <c r="A17" s="193" t="s">
        <v>190</v>
      </c>
      <c r="B17" s="173" t="s">
        <v>390</v>
      </c>
      <c r="C17" s="194"/>
      <c r="D17" s="195"/>
      <c r="E17" s="195"/>
    </row>
    <row r="18" spans="1:5" s="120" customFormat="1" ht="12" customHeight="1" x14ac:dyDescent="0.2">
      <c r="A18" s="193" t="s">
        <v>192</v>
      </c>
      <c r="B18" s="173" t="s">
        <v>88</v>
      </c>
      <c r="C18" s="194"/>
      <c r="D18" s="195"/>
      <c r="E18" s="195"/>
    </row>
    <row r="19" spans="1:5" s="121" customFormat="1" ht="12" customHeight="1" x14ac:dyDescent="0.2">
      <c r="A19" s="193" t="s">
        <v>194</v>
      </c>
      <c r="B19" s="173" t="s">
        <v>90</v>
      </c>
      <c r="C19" s="194"/>
      <c r="D19" s="196"/>
      <c r="E19" s="196"/>
    </row>
    <row r="20" spans="1:5" s="121" customFormat="1" ht="12" customHeight="1" x14ac:dyDescent="0.2">
      <c r="A20" s="193" t="s">
        <v>196</v>
      </c>
      <c r="B20" s="173" t="s">
        <v>92</v>
      </c>
      <c r="C20" s="194"/>
      <c r="D20" s="196"/>
      <c r="E20" s="196"/>
    </row>
    <row r="21" spans="1:5" s="121" customFormat="1" ht="12" customHeight="1" x14ac:dyDescent="0.2">
      <c r="A21" s="193" t="s">
        <v>198</v>
      </c>
      <c r="B21" s="173" t="s">
        <v>94</v>
      </c>
      <c r="C21" s="194"/>
      <c r="D21" s="196"/>
      <c r="E21" s="196"/>
    </row>
    <row r="22" spans="1:5" s="120" customFormat="1" ht="12" customHeight="1" x14ac:dyDescent="0.2">
      <c r="A22" s="152" t="s">
        <v>27</v>
      </c>
      <c r="B22" s="191" t="s">
        <v>391</v>
      </c>
      <c r="C22" s="192">
        <f>SUM(C23:C25)</f>
        <v>0</v>
      </c>
      <c r="D22" s="195"/>
      <c r="E22" s="195"/>
    </row>
    <row r="23" spans="1:5" s="121" customFormat="1" ht="12" customHeight="1" x14ac:dyDescent="0.2">
      <c r="A23" s="193" t="s">
        <v>29</v>
      </c>
      <c r="B23" s="173" t="s">
        <v>30</v>
      </c>
      <c r="C23" s="194"/>
      <c r="D23" s="196"/>
      <c r="E23" s="196"/>
    </row>
    <row r="24" spans="1:5" s="121" customFormat="1" ht="12" customHeight="1" x14ac:dyDescent="0.2">
      <c r="A24" s="193" t="s">
        <v>31</v>
      </c>
      <c r="B24" s="173" t="s">
        <v>392</v>
      </c>
      <c r="C24" s="194"/>
      <c r="D24" s="196"/>
      <c r="E24" s="196"/>
    </row>
    <row r="25" spans="1:5" s="121" customFormat="1" ht="12" customHeight="1" x14ac:dyDescent="0.2">
      <c r="A25" s="193" t="s">
        <v>33</v>
      </c>
      <c r="B25" s="173" t="s">
        <v>393</v>
      </c>
      <c r="C25" s="194"/>
      <c r="D25" s="196"/>
      <c r="E25" s="196"/>
    </row>
    <row r="26" spans="1:5" s="121" customFormat="1" ht="12" customHeight="1" x14ac:dyDescent="0.2">
      <c r="A26" s="193" t="s">
        <v>35</v>
      </c>
      <c r="B26" s="173" t="s">
        <v>394</v>
      </c>
      <c r="C26" s="194"/>
      <c r="D26" s="196"/>
      <c r="E26" s="196"/>
    </row>
    <row r="27" spans="1:5" s="121" customFormat="1" ht="12" customHeight="1" x14ac:dyDescent="0.2">
      <c r="A27" s="152" t="s">
        <v>41</v>
      </c>
      <c r="B27" s="156" t="s">
        <v>281</v>
      </c>
      <c r="C27" s="197"/>
      <c r="D27" s="196"/>
      <c r="E27" s="196"/>
    </row>
    <row r="28" spans="1:5" s="121" customFormat="1" ht="12" customHeight="1" x14ac:dyDescent="0.2">
      <c r="A28" s="152" t="s">
        <v>237</v>
      </c>
      <c r="B28" s="156" t="s">
        <v>395</v>
      </c>
      <c r="C28" s="192">
        <f>+C29+C30</f>
        <v>0</v>
      </c>
      <c r="D28" s="196"/>
      <c r="E28" s="196"/>
    </row>
    <row r="29" spans="1:5" s="121" customFormat="1" ht="12" customHeight="1" x14ac:dyDescent="0.2">
      <c r="A29" s="193" t="s">
        <v>57</v>
      </c>
      <c r="B29" s="173" t="s">
        <v>392</v>
      </c>
      <c r="C29" s="194"/>
      <c r="D29" s="196"/>
      <c r="E29" s="196"/>
    </row>
    <row r="30" spans="1:5" s="121" customFormat="1" ht="12" customHeight="1" x14ac:dyDescent="0.2">
      <c r="A30" s="193" t="s">
        <v>65</v>
      </c>
      <c r="B30" s="173" t="s">
        <v>396</v>
      </c>
      <c r="C30" s="194"/>
      <c r="D30" s="196"/>
      <c r="E30" s="196"/>
    </row>
    <row r="31" spans="1:5" s="121" customFormat="1" ht="12" customHeight="1" x14ac:dyDescent="0.2">
      <c r="A31" s="193" t="s">
        <v>67</v>
      </c>
      <c r="B31" s="173" t="s">
        <v>397</v>
      </c>
      <c r="C31" s="194"/>
      <c r="D31" s="196"/>
      <c r="E31" s="196"/>
    </row>
    <row r="32" spans="1:5" s="121" customFormat="1" ht="12" customHeight="1" x14ac:dyDescent="0.2">
      <c r="A32" s="152" t="s">
        <v>71</v>
      </c>
      <c r="B32" s="156" t="s">
        <v>398</v>
      </c>
      <c r="C32" s="192">
        <f>+C33+C34+C35</f>
        <v>0</v>
      </c>
      <c r="D32" s="196"/>
      <c r="E32" s="196"/>
    </row>
    <row r="33" spans="1:5" s="121" customFormat="1" ht="12" customHeight="1" x14ac:dyDescent="0.2">
      <c r="A33" s="193" t="s">
        <v>73</v>
      </c>
      <c r="B33" s="173" t="s">
        <v>98</v>
      </c>
      <c r="C33" s="194"/>
      <c r="D33" s="196"/>
      <c r="E33" s="196"/>
    </row>
    <row r="34" spans="1:5" s="121" customFormat="1" ht="12" customHeight="1" x14ac:dyDescent="0.2">
      <c r="A34" s="193" t="s">
        <v>75</v>
      </c>
      <c r="B34" s="173" t="s">
        <v>100</v>
      </c>
      <c r="C34" s="194"/>
      <c r="D34" s="196"/>
      <c r="E34" s="196"/>
    </row>
    <row r="35" spans="1:5" s="121" customFormat="1" ht="12" customHeight="1" x14ac:dyDescent="0.2">
      <c r="A35" s="193" t="s">
        <v>77</v>
      </c>
      <c r="B35" s="173" t="s">
        <v>102</v>
      </c>
      <c r="C35" s="194"/>
      <c r="D35" s="196"/>
      <c r="E35" s="196"/>
    </row>
    <row r="36" spans="1:5" s="120" customFormat="1" ht="12" customHeight="1" x14ac:dyDescent="0.2">
      <c r="A36" s="152" t="s">
        <v>95</v>
      </c>
      <c r="B36" s="156" t="s">
        <v>399</v>
      </c>
      <c r="C36" s="197"/>
      <c r="D36" s="195"/>
      <c r="E36" s="195"/>
    </row>
    <row r="37" spans="1:5" s="120" customFormat="1" ht="12" customHeight="1" x14ac:dyDescent="0.2">
      <c r="A37" s="152" t="s">
        <v>254</v>
      </c>
      <c r="B37" s="156" t="s">
        <v>400</v>
      </c>
      <c r="C37" s="197"/>
      <c r="D37" s="195"/>
      <c r="E37" s="195"/>
    </row>
    <row r="38" spans="1:5" s="120" customFormat="1" ht="12" customHeight="1" x14ac:dyDescent="0.2">
      <c r="A38" s="152" t="s">
        <v>117</v>
      </c>
      <c r="B38" s="156" t="s">
        <v>401</v>
      </c>
      <c r="C38" s="192">
        <f>+C10+C22+C27+C28+C32+C36+C37</f>
        <v>0</v>
      </c>
      <c r="D38" s="195">
        <f>D32+D28+D27+D22+D10</f>
        <v>0</v>
      </c>
      <c r="E38" s="195">
        <f>E32+E28+E27+E22+E10</f>
        <v>0</v>
      </c>
    </row>
    <row r="39" spans="1:5" s="120" customFormat="1" ht="12" customHeight="1" x14ac:dyDescent="0.2">
      <c r="A39" s="182" t="s">
        <v>263</v>
      </c>
      <c r="B39" s="156" t="s">
        <v>402</v>
      </c>
      <c r="C39" s="221">
        <f>+C40+C41+C42</f>
        <v>25892000</v>
      </c>
      <c r="D39" s="221">
        <f>+D40+D41+D42</f>
        <v>26156615</v>
      </c>
      <c r="E39" s="192">
        <f>+E40+E41+E42</f>
        <v>0</v>
      </c>
    </row>
    <row r="40" spans="1:5" s="120" customFormat="1" ht="12" customHeight="1" x14ac:dyDescent="0.2">
      <c r="A40" s="193" t="s">
        <v>403</v>
      </c>
      <c r="B40" s="173" t="s">
        <v>335</v>
      </c>
      <c r="C40" s="222"/>
      <c r="D40" s="223">
        <v>78814</v>
      </c>
      <c r="E40" s="195"/>
    </row>
    <row r="41" spans="1:5" s="120" customFormat="1" ht="12" customHeight="1" x14ac:dyDescent="0.2">
      <c r="A41" s="193" t="s">
        <v>404</v>
      </c>
      <c r="B41" s="173" t="s">
        <v>405</v>
      </c>
      <c r="C41" s="222"/>
      <c r="D41" s="195"/>
      <c r="E41" s="195"/>
    </row>
    <row r="42" spans="1:5" s="121" customFormat="1" ht="12" customHeight="1" x14ac:dyDescent="0.2">
      <c r="A42" s="193" t="s">
        <v>406</v>
      </c>
      <c r="B42" s="173" t="s">
        <v>407</v>
      </c>
      <c r="C42" s="222">
        <v>25892000</v>
      </c>
      <c r="D42" s="222">
        <f>25892000+185801</f>
        <v>26077801</v>
      </c>
      <c r="E42" s="194"/>
    </row>
    <row r="43" spans="1:5" s="121" customFormat="1" ht="15" customHeight="1" x14ac:dyDescent="0.2">
      <c r="A43" s="182" t="s">
        <v>265</v>
      </c>
      <c r="B43" s="198" t="s">
        <v>408</v>
      </c>
      <c r="C43" s="221">
        <f>+C38+C39</f>
        <v>25892000</v>
      </c>
      <c r="D43" s="221">
        <f>+D38+D39</f>
        <v>26156615</v>
      </c>
      <c r="E43" s="192">
        <f>+E38+E39</f>
        <v>0</v>
      </c>
    </row>
    <row r="44" spans="1:5" s="121" customFormat="1" ht="15" customHeight="1" x14ac:dyDescent="0.2">
      <c r="A44" s="109"/>
      <c r="B44" s="110"/>
      <c r="C44" s="111"/>
    </row>
    <row r="45" spans="1:5" x14ac:dyDescent="0.2">
      <c r="A45" s="199"/>
      <c r="B45" s="200"/>
      <c r="C45" s="201"/>
      <c r="D45" s="202"/>
      <c r="E45" s="202"/>
    </row>
    <row r="46" spans="1:5" s="119" customFormat="1" ht="16.5" customHeight="1" x14ac:dyDescent="0.2">
      <c r="A46" s="152"/>
      <c r="B46" s="147" t="s">
        <v>273</v>
      </c>
      <c r="C46" s="192"/>
      <c r="D46" s="190"/>
      <c r="E46" s="190"/>
    </row>
    <row r="47" spans="1:5" s="122" customFormat="1" ht="12" customHeight="1" x14ac:dyDescent="0.2">
      <c r="A47" s="152" t="s">
        <v>14</v>
      </c>
      <c r="B47" s="156" t="s">
        <v>409</v>
      </c>
      <c r="C47" s="221">
        <f>SUM(C48:C52)</f>
        <v>25892000</v>
      </c>
      <c r="D47" s="221">
        <f>SUM(D48:D52)</f>
        <v>26156615</v>
      </c>
      <c r="E47" s="192">
        <f>SUM(E48:E52)</f>
        <v>0</v>
      </c>
    </row>
    <row r="48" spans="1:5" ht="12" customHeight="1" x14ac:dyDescent="0.2">
      <c r="A48" s="193" t="s">
        <v>16</v>
      </c>
      <c r="B48" s="173" t="s">
        <v>183</v>
      </c>
      <c r="C48" s="222">
        <v>17698000</v>
      </c>
      <c r="D48" s="222">
        <f>17698000+146300</f>
        <v>17844300</v>
      </c>
      <c r="E48" s="194"/>
    </row>
    <row r="49" spans="1:5" ht="12" customHeight="1" x14ac:dyDescent="0.2">
      <c r="A49" s="193" t="s">
        <v>18</v>
      </c>
      <c r="B49" s="173" t="s">
        <v>184</v>
      </c>
      <c r="C49" s="222">
        <v>4815000</v>
      </c>
      <c r="D49" s="222">
        <f>4815000+39501</f>
        <v>4854501</v>
      </c>
      <c r="E49" s="194"/>
    </row>
    <row r="50" spans="1:5" ht="12" customHeight="1" x14ac:dyDescent="0.2">
      <c r="A50" s="193" t="s">
        <v>20</v>
      </c>
      <c r="B50" s="173" t="s">
        <v>185</v>
      </c>
      <c r="C50" s="222">
        <v>3379000</v>
      </c>
      <c r="D50" s="222">
        <f>3379000+78814</f>
        <v>3457814</v>
      </c>
      <c r="E50" s="194"/>
    </row>
    <row r="51" spans="1:5" ht="12" customHeight="1" x14ac:dyDescent="0.2">
      <c r="A51" s="193" t="s">
        <v>22</v>
      </c>
      <c r="B51" s="173" t="s">
        <v>186</v>
      </c>
      <c r="C51" s="222"/>
      <c r="D51" s="203"/>
      <c r="E51" s="203"/>
    </row>
    <row r="52" spans="1:5" ht="12" customHeight="1" x14ac:dyDescent="0.2">
      <c r="A52" s="193" t="s">
        <v>24</v>
      </c>
      <c r="B52" s="173" t="s">
        <v>188</v>
      </c>
      <c r="C52" s="222"/>
      <c r="D52" s="203"/>
      <c r="E52" s="203"/>
    </row>
    <row r="53" spans="1:5" ht="12" customHeight="1" x14ac:dyDescent="0.2">
      <c r="A53" s="152" t="s">
        <v>27</v>
      </c>
      <c r="B53" s="156" t="s">
        <v>410</v>
      </c>
      <c r="C53" s="221">
        <f>SUM(C54:C56)</f>
        <v>0</v>
      </c>
      <c r="D53" s="203"/>
      <c r="E53" s="203"/>
    </row>
    <row r="54" spans="1:5" s="122" customFormat="1" ht="12" customHeight="1" x14ac:dyDescent="0.2">
      <c r="A54" s="193" t="s">
        <v>29</v>
      </c>
      <c r="B54" s="173" t="s">
        <v>218</v>
      </c>
      <c r="C54" s="222"/>
      <c r="D54" s="204"/>
      <c r="E54" s="204"/>
    </row>
    <row r="55" spans="1:5" ht="12" customHeight="1" x14ac:dyDescent="0.2">
      <c r="A55" s="193" t="s">
        <v>31</v>
      </c>
      <c r="B55" s="173" t="s">
        <v>219</v>
      </c>
      <c r="C55" s="222"/>
      <c r="D55" s="203"/>
      <c r="E55" s="203"/>
    </row>
    <row r="56" spans="1:5" ht="12" customHeight="1" x14ac:dyDescent="0.2">
      <c r="A56" s="193" t="s">
        <v>33</v>
      </c>
      <c r="B56" s="173" t="s">
        <v>411</v>
      </c>
      <c r="C56" s="222"/>
      <c r="D56" s="203"/>
      <c r="E56" s="203"/>
    </row>
    <row r="57" spans="1:5" ht="12" customHeight="1" x14ac:dyDescent="0.2">
      <c r="A57" s="193" t="s">
        <v>35</v>
      </c>
      <c r="B57" s="173" t="s">
        <v>412</v>
      </c>
      <c r="C57" s="222"/>
      <c r="D57" s="203"/>
      <c r="E57" s="203"/>
    </row>
    <row r="58" spans="1:5" ht="15" customHeight="1" x14ac:dyDescent="0.2">
      <c r="A58" s="152" t="s">
        <v>41</v>
      </c>
      <c r="B58" s="156" t="s">
        <v>413</v>
      </c>
      <c r="C58" s="224"/>
      <c r="D58" s="203"/>
      <c r="E58" s="203"/>
    </row>
    <row r="59" spans="1:5" x14ac:dyDescent="0.2">
      <c r="A59" s="152" t="s">
        <v>237</v>
      </c>
      <c r="B59" s="171" t="s">
        <v>414</v>
      </c>
      <c r="C59" s="221">
        <f>+C47+C53+C58</f>
        <v>25892000</v>
      </c>
      <c r="D59" s="221">
        <f>+D47+D53+D58</f>
        <v>26156615</v>
      </c>
      <c r="E59" s="192">
        <f>+E47+E53+E58</f>
        <v>0</v>
      </c>
    </row>
    <row r="60" spans="1:5" ht="15" customHeight="1" x14ac:dyDescent="0.2">
      <c r="A60" s="205"/>
      <c r="B60" s="203"/>
      <c r="C60" s="206"/>
      <c r="D60" s="203"/>
      <c r="E60" s="203"/>
    </row>
    <row r="61" spans="1:5" ht="14.25" customHeight="1" x14ac:dyDescent="0.2">
      <c r="A61" s="187" t="s">
        <v>383</v>
      </c>
      <c r="B61" s="207"/>
      <c r="C61" s="188">
        <v>6</v>
      </c>
      <c r="D61" s="188">
        <v>6</v>
      </c>
      <c r="E61" s="188"/>
    </row>
    <row r="62" spans="1:5" x14ac:dyDescent="0.2">
      <c r="A62" s="187" t="s">
        <v>384</v>
      </c>
      <c r="B62" s="207"/>
      <c r="C62" s="208">
        <v>0</v>
      </c>
      <c r="D62" s="203">
        <v>0</v>
      </c>
      <c r="E62" s="203"/>
    </row>
  </sheetData>
  <sheetProtection selectLockedCells="1" selectUnlockedCells="1"/>
  <mergeCells count="4">
    <mergeCell ref="B1:E1"/>
    <mergeCell ref="C4:E4"/>
    <mergeCell ref="C5:E5"/>
    <mergeCell ref="B6:E6"/>
  </mergeCells>
  <printOptions horizontalCentered="1"/>
  <pageMargins left="0.59055118110236227" right="0.19685039370078741" top="0.98425196850393704" bottom="0.98425196850393704" header="0.51181102362204722" footer="0.51181102362204722"/>
  <pageSetup paperSize="9" scale="7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SheetLayoutView="100" workbookViewId="0">
      <selection activeCell="A2" sqref="A2"/>
    </sheetView>
  </sheetViews>
  <sheetFormatPr defaultColWidth="10" defaultRowHeight="15.75" x14ac:dyDescent="0.25"/>
  <cols>
    <col min="1" max="1" width="19.1640625" style="123" customWidth="1"/>
    <col min="2" max="2" width="51.6640625" style="123" customWidth="1"/>
    <col min="3" max="3" width="17.33203125" style="123" customWidth="1"/>
    <col min="4" max="16384" width="10" style="123"/>
  </cols>
  <sheetData>
    <row r="1" spans="1:10" x14ac:dyDescent="0.25">
      <c r="A1" s="252" t="s">
        <v>456</v>
      </c>
      <c r="B1" s="252"/>
      <c r="C1" s="252"/>
    </row>
    <row r="2" spans="1:10" x14ac:dyDescent="0.25">
      <c r="A2" s="124"/>
      <c r="B2" s="125"/>
      <c r="C2" s="126"/>
      <c r="D2" s="126"/>
      <c r="E2" s="126"/>
      <c r="F2" s="126"/>
      <c r="G2" s="126"/>
      <c r="H2" s="126"/>
      <c r="I2" s="126"/>
      <c r="J2" s="126"/>
    </row>
    <row r="4" spans="1:10" x14ac:dyDescent="0.25">
      <c r="A4" s="253" t="s">
        <v>360</v>
      </c>
      <c r="B4" s="253"/>
      <c r="C4" s="253"/>
    </row>
    <row r="5" spans="1:10" x14ac:dyDescent="0.25">
      <c r="A5" s="253" t="s">
        <v>415</v>
      </c>
      <c r="B5" s="253"/>
      <c r="C5" s="253"/>
    </row>
    <row r="8" spans="1:10" x14ac:dyDescent="0.25">
      <c r="A8" s="127"/>
      <c r="B8" s="128" t="s">
        <v>274</v>
      </c>
      <c r="C8" s="129" t="s">
        <v>416</v>
      </c>
    </row>
    <row r="9" spans="1:10" x14ac:dyDescent="0.25">
      <c r="A9" s="127"/>
      <c r="B9" s="128"/>
      <c r="C9" s="129"/>
    </row>
    <row r="10" spans="1:10" x14ac:dyDescent="0.25">
      <c r="A10" s="130" t="s">
        <v>417</v>
      </c>
      <c r="B10" s="127"/>
      <c r="C10" s="131"/>
    </row>
    <row r="11" spans="1:10" x14ac:dyDescent="0.25">
      <c r="A11" s="130" t="s">
        <v>418</v>
      </c>
      <c r="B11" s="132"/>
      <c r="C11" s="131"/>
    </row>
    <row r="12" spans="1:10" x14ac:dyDescent="0.25">
      <c r="A12" s="127"/>
      <c r="B12" s="133" t="s">
        <v>419</v>
      </c>
      <c r="C12" s="131"/>
    </row>
    <row r="13" spans="1:10" x14ac:dyDescent="0.25">
      <c r="A13" s="127"/>
      <c r="B13" s="133" t="s">
        <v>420</v>
      </c>
      <c r="C13" s="131">
        <v>1</v>
      </c>
    </row>
    <row r="14" spans="1:10" x14ac:dyDescent="0.25">
      <c r="A14" s="127"/>
      <c r="B14" s="133" t="s">
        <v>445</v>
      </c>
      <c r="C14" s="131">
        <f>4+1</f>
        <v>5</v>
      </c>
    </row>
    <row r="15" spans="1:10" x14ac:dyDescent="0.25">
      <c r="A15" s="127"/>
      <c r="B15" s="133" t="s">
        <v>446</v>
      </c>
      <c r="C15" s="131">
        <v>0.5</v>
      </c>
    </row>
    <row r="16" spans="1:10" x14ac:dyDescent="0.25">
      <c r="A16" s="127"/>
      <c r="B16" s="133" t="s">
        <v>440</v>
      </c>
      <c r="C16" s="131">
        <v>1</v>
      </c>
    </row>
    <row r="17" spans="1:3" x14ac:dyDescent="0.25">
      <c r="A17" s="127"/>
      <c r="B17" s="133" t="s">
        <v>439</v>
      </c>
      <c r="C17" s="131">
        <v>1</v>
      </c>
    </row>
    <row r="18" spans="1:3" x14ac:dyDescent="0.25">
      <c r="A18" s="127"/>
      <c r="B18" s="134" t="s">
        <v>421</v>
      </c>
      <c r="C18" s="135">
        <v>1</v>
      </c>
    </row>
    <row r="19" spans="1:3" x14ac:dyDescent="0.25">
      <c r="A19" s="136"/>
      <c r="B19" s="137" t="s">
        <v>356</v>
      </c>
      <c r="C19" s="138">
        <f>SUM(C12:C18)</f>
        <v>9.5</v>
      </c>
    </row>
    <row r="20" spans="1:3" x14ac:dyDescent="0.25">
      <c r="A20" s="130" t="s">
        <v>422</v>
      </c>
      <c r="B20" s="139" t="s">
        <v>423</v>
      </c>
      <c r="C20" s="131">
        <v>4</v>
      </c>
    </row>
    <row r="21" spans="1:3" x14ac:dyDescent="0.25">
      <c r="A21" s="127"/>
      <c r="B21" s="139" t="s">
        <v>424</v>
      </c>
      <c r="C21" s="131">
        <v>2</v>
      </c>
    </row>
    <row r="22" spans="1:3" s="140" customFormat="1" x14ac:dyDescent="0.25">
      <c r="A22" s="138"/>
      <c r="B22" s="137" t="s">
        <v>356</v>
      </c>
      <c r="C22" s="138">
        <f>SUM(C20:C21)</f>
        <v>6</v>
      </c>
    </row>
    <row r="23" spans="1:3" x14ac:dyDescent="0.25">
      <c r="A23" s="127"/>
      <c r="B23" s="130"/>
      <c r="C23" s="131"/>
    </row>
    <row r="24" spans="1:3" x14ac:dyDescent="0.25">
      <c r="A24" s="136"/>
      <c r="B24" s="141" t="s">
        <v>425</v>
      </c>
      <c r="C24" s="138">
        <f>C22+C19</f>
        <v>15.5</v>
      </c>
    </row>
    <row r="25" spans="1:3" x14ac:dyDescent="0.25">
      <c r="A25" s="127"/>
      <c r="B25" s="142"/>
      <c r="C25" s="131"/>
    </row>
    <row r="26" spans="1:3" ht="38.25" customHeight="1" x14ac:dyDescent="0.25">
      <c r="A26" s="254" t="s">
        <v>426</v>
      </c>
      <c r="B26" s="254"/>
      <c r="C26" s="254"/>
    </row>
    <row r="27" spans="1:3" x14ac:dyDescent="0.25">
      <c r="A27" s="143"/>
      <c r="B27" s="138" t="s">
        <v>427</v>
      </c>
      <c r="C27" s="143">
        <v>8</v>
      </c>
    </row>
    <row r="30" spans="1:3" x14ac:dyDescent="0.25">
      <c r="A30" s="144"/>
      <c r="B30" s="145" t="s">
        <v>425</v>
      </c>
      <c r="C30" s="216">
        <f>C27+C24</f>
        <v>23.5</v>
      </c>
    </row>
  </sheetData>
  <sheetProtection selectLockedCells="1" selectUnlockedCells="1"/>
  <mergeCells count="4">
    <mergeCell ref="A1:C1"/>
    <mergeCell ref="A4:C4"/>
    <mergeCell ref="A5:C5"/>
    <mergeCell ref="A26:C26"/>
  </mergeCells>
  <pageMargins left="0.78749999999999998" right="0.78749999999999998" top="0.88611111111111107" bottom="0.88611111111111107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2</vt:i4>
      </vt:variant>
    </vt:vector>
  </HeadingPairs>
  <TitlesOfParts>
    <vt:vector size="10" baseType="lpstr">
      <vt:lpstr>Előlap</vt:lpstr>
      <vt:lpstr>1. összesítő</vt:lpstr>
      <vt:lpstr>2.1.sz.mell  </vt:lpstr>
      <vt:lpstr>2.2.sz.mell  </vt:lpstr>
      <vt:lpstr>3.sz.mell.</vt:lpstr>
      <vt:lpstr>4. sz. mell Önkormányzat</vt:lpstr>
      <vt:lpstr>Óvoda   5. sz. mell</vt:lpstr>
      <vt:lpstr>6. Létszám</vt:lpstr>
      <vt:lpstr>'4. sz. mell Önkormányzat'!Nyomtatási_cím</vt:lpstr>
      <vt:lpstr>'Óvoda   5. sz. mell'!Nyomtatási_cím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</dc:creator>
  <cp:lastModifiedBy>User</cp:lastModifiedBy>
  <cp:lastPrinted>2016-06-16T09:18:38Z</cp:lastPrinted>
  <dcterms:created xsi:type="dcterms:W3CDTF">2016-03-04T09:05:31Z</dcterms:created>
  <dcterms:modified xsi:type="dcterms:W3CDTF">2016-06-16T11:07:05Z</dcterms:modified>
</cp:coreProperties>
</file>