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" windowWidth="17020" windowHeight="7760"/>
  </bookViews>
  <sheets>
    <sheet name="Munka1" sheetId="1" r:id="rId1"/>
  </sheets>
  <definedNames>
    <definedName name="_xlnm.Print_Area" localSheetId="0">Munka1!$A$1:$K$94</definedName>
  </definedNames>
  <calcPr calcId="145621"/>
</workbook>
</file>

<file path=xl/calcChain.xml><?xml version="1.0" encoding="utf-8"?>
<calcChain xmlns="http://schemas.openxmlformats.org/spreadsheetml/2006/main">
  <c r="F39" i="1" l="1"/>
  <c r="F71" i="1"/>
  <c r="I71" i="1"/>
  <c r="F40" i="1"/>
  <c r="F17" i="1"/>
  <c r="I6" i="1"/>
  <c r="I56" i="1"/>
  <c r="G91" i="1"/>
  <c r="F81" i="1"/>
  <c r="F79" i="1"/>
  <c r="F78" i="1"/>
  <c r="F73" i="1"/>
  <c r="F72" i="1"/>
  <c r="F60" i="1"/>
  <c r="F47" i="1"/>
  <c r="I13" i="1"/>
  <c r="G40" i="1" l="1"/>
  <c r="H40" i="1"/>
  <c r="F90" i="1" l="1"/>
  <c r="G61" i="1" l="1"/>
  <c r="I36" i="1" l="1"/>
  <c r="F36" i="1"/>
  <c r="G36" i="1"/>
  <c r="H36" i="1"/>
  <c r="C36" i="1"/>
  <c r="D36" i="1"/>
  <c r="E36" i="1"/>
  <c r="B36" i="1"/>
  <c r="G19" i="1" l="1"/>
  <c r="H19" i="1"/>
  <c r="F19" i="1"/>
  <c r="I73" i="1" l="1"/>
  <c r="F87" i="1"/>
  <c r="F80" i="1"/>
  <c r="I92" i="1"/>
  <c r="I91" i="1"/>
  <c r="H90" i="1"/>
  <c r="G90" i="1"/>
  <c r="I90" i="1" s="1"/>
  <c r="I89" i="1"/>
  <c r="I88" i="1"/>
  <c r="H87" i="1"/>
  <c r="G87" i="1"/>
  <c r="I85" i="1"/>
  <c r="I84" i="1"/>
  <c r="H83" i="1"/>
  <c r="G83" i="1"/>
  <c r="F83" i="1"/>
  <c r="I82" i="1"/>
  <c r="H80" i="1"/>
  <c r="G80" i="1"/>
  <c r="I79" i="1"/>
  <c r="I78" i="1"/>
  <c r="F75" i="1"/>
  <c r="F70" i="1" s="1"/>
  <c r="I77" i="1"/>
  <c r="I76" i="1"/>
  <c r="H75" i="1"/>
  <c r="H70" i="1" s="1"/>
  <c r="H86" i="1" s="1"/>
  <c r="G75" i="1"/>
  <c r="G70" i="1" s="1"/>
  <c r="I74" i="1"/>
  <c r="I72" i="1"/>
  <c r="I61" i="1"/>
  <c r="I60" i="1"/>
  <c r="F56" i="1"/>
  <c r="I58" i="1"/>
  <c r="I57" i="1"/>
  <c r="H56" i="1"/>
  <c r="G56" i="1"/>
  <c r="I54" i="1"/>
  <c r="I53" i="1"/>
  <c r="H52" i="1"/>
  <c r="G52" i="1"/>
  <c r="F52" i="1"/>
  <c r="I51" i="1"/>
  <c r="I50" i="1"/>
  <c r="I49" i="1"/>
  <c r="H48" i="1"/>
  <c r="F48" i="1"/>
  <c r="I47" i="1"/>
  <c r="I46" i="1"/>
  <c r="I45" i="1"/>
  <c r="G44" i="1"/>
  <c r="F44" i="1"/>
  <c r="I42" i="1"/>
  <c r="I41" i="1"/>
  <c r="I40" i="1" s="1"/>
  <c r="I39" i="1"/>
  <c r="H38" i="1"/>
  <c r="G38" i="1"/>
  <c r="F38" i="1"/>
  <c r="I35" i="1"/>
  <c r="I34" i="1"/>
  <c r="I33" i="1"/>
  <c r="I32" i="1"/>
  <c r="G31" i="1"/>
  <c r="F31" i="1"/>
  <c r="I30" i="1"/>
  <c r="I29" i="1"/>
  <c r="G28" i="1"/>
  <c r="F28" i="1"/>
  <c r="I27" i="1"/>
  <c r="I26" i="1"/>
  <c r="I25" i="1" s="1"/>
  <c r="G25" i="1"/>
  <c r="F25" i="1"/>
  <c r="I23" i="1"/>
  <c r="I22" i="1"/>
  <c r="I21" i="1"/>
  <c r="I20" i="1"/>
  <c r="G18" i="1"/>
  <c r="H18" i="1"/>
  <c r="I17" i="1"/>
  <c r="I16" i="1"/>
  <c r="I15" i="1"/>
  <c r="F14" i="1"/>
  <c r="I12" i="1"/>
  <c r="I11" i="1"/>
  <c r="I10" i="1"/>
  <c r="I9" i="1"/>
  <c r="I8" i="1"/>
  <c r="I7" i="1"/>
  <c r="H6" i="1"/>
  <c r="G6" i="1"/>
  <c r="F18" i="1" l="1"/>
  <c r="I19" i="1"/>
  <c r="I59" i="1"/>
  <c r="I83" i="1"/>
  <c r="I70" i="1"/>
  <c r="I48" i="1"/>
  <c r="H5" i="1"/>
  <c r="H55" i="1" s="1"/>
  <c r="H62" i="1" s="1"/>
  <c r="I31" i="1"/>
  <c r="I75" i="1"/>
  <c r="F43" i="1"/>
  <c r="I52" i="1"/>
  <c r="I28" i="1"/>
  <c r="I38" i="1"/>
  <c r="I5" i="1" s="1"/>
  <c r="G14" i="1"/>
  <c r="G5" i="1" s="1"/>
  <c r="I87" i="1"/>
  <c r="F86" i="1"/>
  <c r="I80" i="1"/>
  <c r="H94" i="1"/>
  <c r="G86" i="1"/>
  <c r="G94" i="1" s="1"/>
  <c r="I81" i="1"/>
  <c r="I44" i="1"/>
  <c r="I14" i="1"/>
  <c r="F6" i="1"/>
  <c r="G48" i="1"/>
  <c r="G43" i="1" s="1"/>
  <c r="I43" i="1" l="1"/>
  <c r="I18" i="1"/>
  <c r="I55" i="1" s="1"/>
  <c r="I62" i="1" s="1"/>
  <c r="F5" i="1"/>
  <c r="F55" i="1" s="1"/>
  <c r="F62" i="1" s="1"/>
  <c r="G55" i="1"/>
  <c r="G62" i="1" s="1"/>
  <c r="I86" i="1"/>
  <c r="F94" i="1"/>
  <c r="I94" i="1" s="1"/>
  <c r="B72" i="1"/>
  <c r="B71" i="1"/>
  <c r="B79" i="1"/>
  <c r="B78" i="1"/>
  <c r="B88" i="1" l="1"/>
  <c r="B81" i="1"/>
  <c r="C49" i="1" l="1"/>
  <c r="C47" i="1" l="1"/>
  <c r="B73" i="1" l="1"/>
  <c r="B82" i="1"/>
  <c r="C17" i="1"/>
  <c r="C88" i="1" l="1"/>
  <c r="C79" i="1"/>
  <c r="B39" i="1" l="1"/>
  <c r="E92" i="1"/>
  <c r="E91" i="1"/>
  <c r="B87" i="1"/>
  <c r="C87" i="1"/>
  <c r="E85" i="1"/>
  <c r="E84" i="1"/>
  <c r="E81" i="1"/>
  <c r="C83" i="1"/>
  <c r="D83" i="1"/>
  <c r="E76" i="1"/>
  <c r="D75" i="1"/>
  <c r="E88" i="1"/>
  <c r="D74" i="1"/>
  <c r="E74" i="1" s="1"/>
  <c r="D73" i="1"/>
  <c r="E73" i="1" s="1"/>
  <c r="D72" i="1"/>
  <c r="E72" i="1" s="1"/>
  <c r="D71" i="1"/>
  <c r="E71" i="1" s="1"/>
  <c r="E79" i="1"/>
  <c r="E82" i="1"/>
  <c r="C78" i="1"/>
  <c r="E78" i="1" s="1"/>
  <c r="C77" i="1"/>
  <c r="C75" i="1" s="1"/>
  <c r="C72" i="1"/>
  <c r="C71" i="1"/>
  <c r="B75" i="1" l="1"/>
  <c r="E77" i="1"/>
  <c r="E75" i="1" s="1"/>
  <c r="B19" i="1"/>
  <c r="D18" i="1"/>
  <c r="D56" i="1"/>
  <c r="C52" i="1"/>
  <c r="D52" i="1"/>
  <c r="C48" i="1"/>
  <c r="D48" i="1"/>
  <c r="E39" i="1"/>
  <c r="E38" i="1"/>
  <c r="D38" i="1"/>
  <c r="E27" i="1"/>
  <c r="D6" i="1"/>
  <c r="D5" i="1" l="1"/>
  <c r="D55" i="1" s="1"/>
  <c r="D62" i="1" s="1"/>
  <c r="B59" i="1"/>
  <c r="B56" i="1" s="1"/>
  <c r="C59" i="1"/>
  <c r="C56" i="1" s="1"/>
  <c r="E23" i="1"/>
  <c r="E89" i="1"/>
  <c r="C90" i="1"/>
  <c r="D90" i="1"/>
  <c r="D87" i="1"/>
  <c r="E87" i="1" s="1"/>
  <c r="C80" i="1"/>
  <c r="D80" i="1"/>
  <c r="C70" i="1"/>
  <c r="D70" i="1"/>
  <c r="B90" i="1"/>
  <c r="B83" i="1"/>
  <c r="C44" i="1"/>
  <c r="C40" i="1"/>
  <c r="C38" i="1"/>
  <c r="C31" i="1"/>
  <c r="C28" i="1"/>
  <c r="C25" i="1"/>
  <c r="C19" i="1"/>
  <c r="C6" i="1"/>
  <c r="B52" i="1"/>
  <c r="B48" i="1"/>
  <c r="B44" i="1"/>
  <c r="B40" i="1"/>
  <c r="B38" i="1"/>
  <c r="B14" i="1"/>
  <c r="D86" i="1" l="1"/>
  <c r="E83" i="1"/>
  <c r="B80" i="1"/>
  <c r="E80" i="1" s="1"/>
  <c r="C18" i="1"/>
  <c r="E90" i="1"/>
  <c r="C86" i="1"/>
  <c r="B70" i="1"/>
  <c r="D94" i="1"/>
  <c r="C43" i="1"/>
  <c r="B43" i="1"/>
  <c r="B86" i="1" l="1"/>
  <c r="E86" i="1" s="1"/>
  <c r="E70" i="1"/>
  <c r="C94" i="1"/>
  <c r="B31" i="1"/>
  <c r="B28" i="1"/>
  <c r="B25" i="1"/>
  <c r="C14" i="1"/>
  <c r="C5" i="1" s="1"/>
  <c r="B94" i="1" l="1"/>
  <c r="E94" i="1" s="1"/>
  <c r="B18" i="1"/>
  <c r="C55" i="1"/>
  <c r="C62" i="1" s="1"/>
  <c r="B10" i="1"/>
  <c r="B6" i="1" s="1"/>
  <c r="B5" i="1" s="1"/>
  <c r="B55" i="1" s="1"/>
  <c r="B62" i="1" s="1"/>
  <c r="E7" i="1"/>
  <c r="E8" i="1"/>
  <c r="E9" i="1"/>
  <c r="E11" i="1"/>
  <c r="E12" i="1"/>
  <c r="E15" i="1"/>
  <c r="E16" i="1"/>
  <c r="E17" i="1"/>
  <c r="E20" i="1"/>
  <c r="E21" i="1"/>
  <c r="E22" i="1"/>
  <c r="E26" i="1"/>
  <c r="E25" i="1" s="1"/>
  <c r="E29" i="1"/>
  <c r="E30" i="1"/>
  <c r="E32" i="1"/>
  <c r="E33" i="1"/>
  <c r="E34" i="1"/>
  <c r="E35" i="1"/>
  <c r="E41" i="1"/>
  <c r="E42" i="1"/>
  <c r="E45" i="1"/>
  <c r="E46" i="1"/>
  <c r="E47" i="1"/>
  <c r="E49" i="1"/>
  <c r="E50" i="1"/>
  <c r="E51" i="1"/>
  <c r="E53" i="1"/>
  <c r="E54" i="1"/>
  <c r="E57" i="1"/>
  <c r="E58" i="1"/>
  <c r="E60" i="1"/>
  <c r="E61" i="1"/>
  <c r="E10" i="1" l="1"/>
  <c r="E40" i="1"/>
  <c r="E28" i="1"/>
  <c r="E31" i="1"/>
  <c r="E19" i="1"/>
  <c r="E14" i="1"/>
  <c r="E6" i="1"/>
  <c r="E59" i="1"/>
  <c r="E56" i="1" s="1"/>
  <c r="E44" i="1"/>
  <c r="E52" i="1"/>
  <c r="E48" i="1"/>
  <c r="E18" i="1" l="1"/>
  <c r="E5" i="1" s="1"/>
  <c r="E43" i="1"/>
  <c r="E55" i="1" l="1"/>
  <c r="E62" i="1" s="1"/>
</calcChain>
</file>

<file path=xl/sharedStrings.xml><?xml version="1.0" encoding="utf-8"?>
<sst xmlns="http://schemas.openxmlformats.org/spreadsheetml/2006/main" count="109" uniqueCount="94">
  <si>
    <t>Bevételek</t>
  </si>
  <si>
    <t>Kötelező feladat</t>
  </si>
  <si>
    <t>Önként vállalt feladat</t>
  </si>
  <si>
    <t>Államigazgatási  feladat</t>
  </si>
  <si>
    <t>Összesen</t>
  </si>
  <si>
    <t>1. Működési bevételek</t>
  </si>
  <si>
    <t>1.1.1. Helyi önkormányzatok működési támogatása</t>
  </si>
  <si>
    <t>1.1.2. Egyes köznevelési feladatok támogatása</t>
  </si>
  <si>
    <t>1.1.3. Szociális gyermekjóléti és gyermekétkeztetési fa.tám.</t>
  </si>
  <si>
    <t>1.1.4. Kulturális feladatok támogatása</t>
  </si>
  <si>
    <t>1.1.5. Működési célú központosított előirányzatok</t>
  </si>
  <si>
    <t>1.2. Működési célú támogatások államháztartáson belülről</t>
  </si>
  <si>
    <t>1.2.1. Elvonások és befizetések bevételei</t>
  </si>
  <si>
    <t>1.2.2. Műk.c.visszatérítendő tám., kölcsönök</t>
  </si>
  <si>
    <t xml:space="preserve">1.2.3. Egyéb működési célú támogatások bevételei </t>
  </si>
  <si>
    <t>1.3. Közhatalmi bevételek</t>
  </si>
  <si>
    <t>1.3.1. Vagyoni tipusú adók</t>
  </si>
  <si>
    <t>1.3.1.1. Építményadó</t>
  </si>
  <si>
    <t>1.3.1.2. Telekadó</t>
  </si>
  <si>
    <t>1.3.1.3. Magánszemélyek kommunális adója</t>
  </si>
  <si>
    <t>1.3.2. Értékesítési és forgalmi adók</t>
  </si>
  <si>
    <t>1.3.2.1. Állandó jelleggel végzett iparűzési adó</t>
  </si>
  <si>
    <t>1.3.3. Gépjárműadó</t>
  </si>
  <si>
    <t>1.3.4. Egyéb áruhasználati és szolgáltatási adók</t>
  </si>
  <si>
    <t>1.3.4.1. Idegenforgalmi adó (tartózkodás alapján)</t>
  </si>
  <si>
    <t>1.3.4.2. Környezetterhelési díj</t>
  </si>
  <si>
    <t>1.3.5. Egyéb közhatalmi bevételek</t>
  </si>
  <si>
    <t>1.3.5.1. Környezetvédelmi bírság</t>
  </si>
  <si>
    <t>1.3.5.2. Építésügyi bírság</t>
  </si>
  <si>
    <t>1.3.5.3. Helyszini és szabálysértési bírság</t>
  </si>
  <si>
    <t>1.3.5.4. Helyi adópótlék, adóbírság</t>
  </si>
  <si>
    <t>1.4. Működési bevételek</t>
  </si>
  <si>
    <t>1.4.1. Működési bevételek</t>
  </si>
  <si>
    <t>1.5. Működési célra átvett pénzeszközök</t>
  </si>
  <si>
    <t>1.5.1. Működési célú visszatér. támogatások, kölcsönök</t>
  </si>
  <si>
    <t>1.5.2. Egyéb működési célú átvett pénzeszközök</t>
  </si>
  <si>
    <t>2. Felhalmozási bevételek</t>
  </si>
  <si>
    <t xml:space="preserve">2.1.2. Felhalmozási célú visszatér.tám. kölcsönök </t>
  </si>
  <si>
    <t>2.1.3. Egyéb felhalmozási célú támogatások bevételei áh.belül</t>
  </si>
  <si>
    <t>2.2. Felhalmozási bevételek</t>
  </si>
  <si>
    <t>2.2.1. Ingatlanok értékesítése</t>
  </si>
  <si>
    <t>2.2.2. Egyéb tárgyi eszközök értékesítése</t>
  </si>
  <si>
    <t>2.2.3 Részesedések értékesítése</t>
  </si>
  <si>
    <t>2.3. Felhalmozási célú átvett pénzeszközök</t>
  </si>
  <si>
    <t>2.3.1. Felhalmozási célú visszatér. támogatások, kölcsönök</t>
  </si>
  <si>
    <t>2.3.2. Egyéb felhalmozási célú átvett pénzeszközök</t>
  </si>
  <si>
    <t>Költségvetési bevételek összesen (1+2)</t>
  </si>
  <si>
    <t>3. Finanszírozási bevételek</t>
  </si>
  <si>
    <t>3.1. Hosszú lejáratú hitelek, kölcsönök felvétele</t>
  </si>
  <si>
    <t>3.2. Befektetési célú belföldi értékpapírok beváltása, értékesít.</t>
  </si>
  <si>
    <t>3.3. Előző évi maradvány igénybevétele</t>
  </si>
  <si>
    <t>3.3.1. Működési célra</t>
  </si>
  <si>
    <t>3.3.2. Felhalmozási célra</t>
  </si>
  <si>
    <t>BEVÉTELEK ÖSSZESEN</t>
  </si>
  <si>
    <t xml:space="preserve">Kiadások  </t>
  </si>
  <si>
    <t>1. Működési kiadások</t>
  </si>
  <si>
    <t>1.1. Személyi juttatások</t>
  </si>
  <si>
    <t>1.2. Munkaadókat terhelő járulékok és szociális hozzájárulási adó</t>
  </si>
  <si>
    <t>1.3. Dologi kiadások</t>
  </si>
  <si>
    <t>1.4. Ellátottak pénzbeli juttatásai</t>
  </si>
  <si>
    <t>1.5. Egyéb működési célú kiadások</t>
  </si>
  <si>
    <t>1.5.1. Elvonások és befizetések</t>
  </si>
  <si>
    <t>1.5.2. Működési c.visszatér.támogatások, kölcsönök törlesztése</t>
  </si>
  <si>
    <t>1.5.3. Egyéb működési célú támogatás államháztartáson belülre</t>
  </si>
  <si>
    <t>1.5.4. Egyéb működési célú támogatás államháztartáson kívülre</t>
  </si>
  <si>
    <t>2. Felhalmozási kiadások</t>
  </si>
  <si>
    <t>2.1. Beruházási kiadások ÁFÁ-val</t>
  </si>
  <si>
    <t>2.2. Felújítási kiadások ÁFÁ-val</t>
  </si>
  <si>
    <t>2.3. Egyéb felhalmozási célú kiadások</t>
  </si>
  <si>
    <t>2.3.1. Felhalm.célú visszatér.tám., kölcsönök nyújtása áh-on kívülre</t>
  </si>
  <si>
    <t>2.3.2. Felhalm.célú támogatások államháztartáson kívülre</t>
  </si>
  <si>
    <t>Költségvetési kiadások összesen</t>
  </si>
  <si>
    <t>3. Tartalékok</t>
  </si>
  <si>
    <t>3.1. Általános tartalék</t>
  </si>
  <si>
    <t>3.2. Céltartalék</t>
  </si>
  <si>
    <t>4. Finanszírozási kiadások</t>
  </si>
  <si>
    <t>4.1. Hosszú lejáratú hitelek, kölcsönök törlesztése</t>
  </si>
  <si>
    <t>4.2. Rövid lejáratú hitelek, kölcsönök törlesztése</t>
  </si>
  <si>
    <t>KIADÁSOK ÖSSZESEN</t>
  </si>
  <si>
    <t>2015. évi eredeti előirányzat</t>
  </si>
  <si>
    <t>Mezőtúr Város Önkormányzata 2015. évi összevont kiadásai</t>
  </si>
  <si>
    <t>Adatok ezer Ft-ban</t>
  </si>
  <si>
    <t>1.3.1.4. Települési adó (földadó)</t>
  </si>
  <si>
    <t>2.1. Felhalmozási célú támogatások államháztart. belülről</t>
  </si>
  <si>
    <t>2.1.1. Felhalmozási célú önkormányzati támogatások</t>
  </si>
  <si>
    <t xml:space="preserve">Mezőtúr Város Önkormányzata 2015. évi összevont bevételei               </t>
  </si>
  <si>
    <t>2015. évi módosított előirányzat</t>
  </si>
  <si>
    <t>1.3.1.5. Idegenforgalmi adó épület után</t>
  </si>
  <si>
    <t>1.3.6. Jövedelemadók</t>
  </si>
  <si>
    <t>1.3.6.1. Termőföld bérbeadásából származó bevétel</t>
  </si>
  <si>
    <t>4.3 Előző évi megelőlegzés</t>
  </si>
  <si>
    <t>1.1.6. Központ.ktgvetési szerv.műk.célú tám. bevételei</t>
  </si>
  <si>
    <t>1.1.7. Elszámolásból származó bevét.telj.</t>
  </si>
  <si>
    <t>1.1. Normatív és egyéb állami működési támogatások áht-n belül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</si>
</sst>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Ft&quot;_-;\-* #,##0.00\ &quot;Ft&quot;_-;_-* &quot;-&quot;??\ &quot;Ft&quot;_-;_-@_-"/>
  </numFmts>
  <fonts count="19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sz val="11"/>
      <name val="Times New Roman CE"/>
      <charset val="238"/>
    </font>
    <font>
      <sz val="11"/>
      <name val="Times New Roman CE"/>
      <charset val="238"/>
    </font>
    <font>
      <i/>
      <sz val="11"/>
      <name val="Times New Roman CE"/>
      <charset val="238"/>
    </font>
    <font>
      <sz val="11"/>
      <name val="Times New Roman"/>
      <family val="1"/>
      <charset val="238"/>
    </font>
    <font>
      <i/>
      <sz val="10"/>
      <name val="Times New Roman CE"/>
      <charset val="238"/>
    </font>
    <font>
      <b/>
      <sz val="9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i/>
      <sz val="11"/>
      <name val="Times New Roman CE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b/>
      <i/>
      <sz val="10"/>
      <name val="Times New Roman CE"/>
      <charset val="238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sz val="10"/>
      <name val="Times New Roman CE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112">
    <xf numFmtId="0" fontId="0" fillId="0" borderId="0" xfId="0"/>
    <xf numFmtId="0" fontId="3" fillId="0" borderId="1" xfId="1" applyFont="1" applyBorder="1"/>
    <xf numFmtId="0" fontId="5" fillId="0" borderId="1" xfId="1" applyFont="1" applyBorder="1"/>
    <xf numFmtId="0" fontId="6" fillId="0" borderId="1" xfId="1" applyFont="1" applyBorder="1"/>
    <xf numFmtId="0" fontId="7" fillId="0" borderId="0" xfId="1" applyFont="1"/>
    <xf numFmtId="0" fontId="7" fillId="0" borderId="0" xfId="1" applyFont="1" applyBorder="1"/>
    <xf numFmtId="0" fontId="11" fillId="0" borderId="1" xfId="1" applyFont="1" applyBorder="1"/>
    <xf numFmtId="14" fontId="3" fillId="0" borderId="1" xfId="1" applyNumberFormat="1" applyFont="1" applyBorder="1"/>
    <xf numFmtId="0" fontId="12" fillId="0" borderId="1" xfId="1" applyFont="1" applyBorder="1"/>
    <xf numFmtId="0" fontId="4" fillId="0" borderId="1" xfId="1" applyFont="1" applyBorder="1"/>
    <xf numFmtId="0" fontId="5" fillId="0" borderId="1" xfId="1" applyFont="1" applyBorder="1" applyAlignment="1">
      <alignment vertical="center"/>
    </xf>
    <xf numFmtId="0" fontId="5" fillId="0" borderId="1" xfId="1" applyFont="1" applyBorder="1" applyAlignment="1">
      <alignment horizontal="left"/>
    </xf>
    <xf numFmtId="0" fontId="3" fillId="0" borderId="1" xfId="1" applyFont="1" applyBorder="1" applyAlignment="1">
      <alignment wrapText="1"/>
    </xf>
    <xf numFmtId="14" fontId="11" fillId="0" borderId="1" xfId="1" applyNumberFormat="1" applyFont="1" applyBorder="1"/>
    <xf numFmtId="0" fontId="13" fillId="0" borderId="1" xfId="1" applyFont="1" applyBorder="1"/>
    <xf numFmtId="3" fontId="3" fillId="0" borderId="1" xfId="1" applyNumberFormat="1" applyFont="1" applyBorder="1"/>
    <xf numFmtId="3" fontId="8" fillId="0" borderId="1" xfId="1" applyNumberFormat="1" applyFont="1" applyBorder="1"/>
    <xf numFmtId="3" fontId="5" fillId="0" borderId="1" xfId="1" applyNumberFormat="1" applyFont="1" applyBorder="1"/>
    <xf numFmtId="3" fontId="4" fillId="0" borderId="1" xfId="1" applyNumberFormat="1" applyFont="1" applyBorder="1"/>
    <xf numFmtId="3" fontId="11" fillId="0" borderId="1" xfId="1" applyNumberFormat="1" applyFont="1" applyBorder="1"/>
    <xf numFmtId="3" fontId="12" fillId="0" borderId="1" xfId="1" applyNumberFormat="1" applyFont="1" applyBorder="1"/>
    <xf numFmtId="16" fontId="5" fillId="0" borderId="1" xfId="1" applyNumberFormat="1" applyFont="1" applyBorder="1"/>
    <xf numFmtId="3" fontId="5" fillId="0" borderId="1" xfId="1" applyNumberFormat="1" applyFont="1" applyBorder="1" applyAlignment="1">
      <alignment horizontal="right" vertical="center"/>
    </xf>
    <xf numFmtId="3" fontId="11" fillId="0" borderId="1" xfId="1" applyNumberFormat="1" applyFont="1" applyBorder="1" applyAlignment="1">
      <alignment horizontal="right" vertical="center"/>
    </xf>
    <xf numFmtId="3" fontId="4" fillId="0" borderId="1" xfId="1" applyNumberFormat="1" applyFont="1" applyBorder="1" applyAlignment="1">
      <alignment horizontal="right" vertical="center"/>
    </xf>
    <xf numFmtId="3" fontId="6" fillId="0" borderId="1" xfId="1" applyNumberFormat="1" applyFont="1" applyBorder="1" applyAlignment="1">
      <alignment horizontal="right" vertical="center"/>
    </xf>
    <xf numFmtId="3" fontId="3" fillId="0" borderId="1" xfId="1" applyNumberFormat="1" applyFont="1" applyBorder="1" applyAlignment="1">
      <alignment horizontal="right" vertical="center"/>
    </xf>
    <xf numFmtId="3" fontId="0" fillId="0" borderId="0" xfId="0" applyNumberFormat="1"/>
    <xf numFmtId="0" fontId="15" fillId="0" borderId="0" xfId="0" applyFont="1"/>
    <xf numFmtId="3" fontId="4" fillId="0" borderId="0" xfId="1" applyNumberFormat="1" applyFont="1" applyFill="1" applyBorder="1"/>
    <xf numFmtId="0" fontId="2" fillId="0" borderId="0" xfId="1" applyFont="1" applyAlignment="1">
      <alignment horizontal="center" vertical="center" wrapText="1"/>
    </xf>
    <xf numFmtId="0" fontId="16" fillId="0" borderId="0" xfId="0" applyFont="1"/>
    <xf numFmtId="3" fontId="16" fillId="0" borderId="0" xfId="0" applyNumberFormat="1" applyFont="1"/>
    <xf numFmtId="0" fontId="9" fillId="0" borderId="1" xfId="1" applyFont="1" applyBorder="1" applyAlignment="1">
      <alignment horizontal="center" vertical="center" wrapText="1"/>
    </xf>
    <xf numFmtId="0" fontId="2" fillId="0" borderId="1" xfId="1" applyFont="1" applyBorder="1"/>
    <xf numFmtId="3" fontId="2" fillId="0" borderId="1" xfId="1" applyNumberFormat="1" applyFont="1" applyBorder="1"/>
    <xf numFmtId="3" fontId="6" fillId="0" borderId="1" xfId="1" applyNumberFormat="1" applyFont="1" applyBorder="1"/>
    <xf numFmtId="0" fontId="3" fillId="0" borderId="1" xfId="1" applyFont="1" applyBorder="1" applyAlignment="1">
      <alignment vertical="center" wrapText="1"/>
    </xf>
    <xf numFmtId="0" fontId="5" fillId="0" borderId="1" xfId="1" applyFont="1" applyBorder="1" applyAlignment="1">
      <alignment vertical="center" wrapText="1"/>
    </xf>
    <xf numFmtId="0" fontId="11" fillId="0" borderId="1" xfId="1" applyFont="1" applyBorder="1" applyAlignment="1">
      <alignment vertical="center"/>
    </xf>
    <xf numFmtId="3" fontId="13" fillId="0" borderId="1" xfId="1" applyNumberFormat="1" applyFont="1" applyBorder="1"/>
    <xf numFmtId="3" fontId="14" fillId="0" borderId="1" xfId="1" applyNumberFormat="1" applyFont="1" applyBorder="1"/>
    <xf numFmtId="0" fontId="3" fillId="0" borderId="0" xfId="1" applyFont="1" applyBorder="1" applyAlignment="1">
      <alignment vertical="center" wrapText="1"/>
    </xf>
    <xf numFmtId="0" fontId="5" fillId="0" borderId="0" xfId="1" applyFont="1" applyBorder="1" applyAlignment="1">
      <alignment vertical="center" wrapText="1"/>
    </xf>
    <xf numFmtId="0" fontId="9" fillId="2" borderId="1" xfId="1" applyFont="1" applyFill="1" applyBorder="1" applyAlignment="1">
      <alignment horizontal="center" vertical="center" wrapText="1"/>
    </xf>
    <xf numFmtId="3" fontId="2" fillId="2" borderId="1" xfId="1" applyNumberFormat="1" applyFont="1" applyFill="1" applyBorder="1"/>
    <xf numFmtId="3" fontId="11" fillId="2" borderId="1" xfId="1" applyNumberFormat="1" applyFont="1" applyFill="1" applyBorder="1"/>
    <xf numFmtId="3" fontId="3" fillId="2" borderId="1" xfId="1" applyNumberFormat="1" applyFont="1" applyFill="1" applyBorder="1"/>
    <xf numFmtId="3" fontId="12" fillId="2" borderId="1" xfId="1" applyNumberFormat="1" applyFont="1" applyFill="1" applyBorder="1"/>
    <xf numFmtId="3" fontId="8" fillId="2" borderId="1" xfId="1" applyNumberFormat="1" applyFont="1" applyFill="1" applyBorder="1"/>
    <xf numFmtId="3" fontId="5" fillId="2" borderId="1" xfId="1" applyNumberFormat="1" applyFont="1" applyFill="1" applyBorder="1"/>
    <xf numFmtId="3" fontId="6" fillId="2" borderId="1" xfId="1" applyNumberFormat="1" applyFont="1" applyFill="1" applyBorder="1"/>
    <xf numFmtId="3" fontId="3" fillId="2" borderId="1" xfId="1" applyNumberFormat="1" applyFont="1" applyFill="1" applyBorder="1" applyAlignment="1">
      <alignment horizontal="right" vertical="center"/>
    </xf>
    <xf numFmtId="3" fontId="11" fillId="2" borderId="1" xfId="1" applyNumberFormat="1" applyFont="1" applyFill="1" applyBorder="1" applyAlignment="1">
      <alignment horizontal="right" vertical="center"/>
    </xf>
    <xf numFmtId="3" fontId="5" fillId="2" borderId="1" xfId="1" applyNumberFormat="1" applyFont="1" applyFill="1" applyBorder="1" applyAlignment="1">
      <alignment horizontal="right" vertical="center"/>
    </xf>
    <xf numFmtId="3" fontId="4" fillId="2" borderId="1" xfId="1" applyNumberFormat="1" applyFont="1" applyFill="1" applyBorder="1" applyAlignment="1">
      <alignment horizontal="right" vertical="center"/>
    </xf>
    <xf numFmtId="3" fontId="6" fillId="2" borderId="1" xfId="1" applyNumberFormat="1" applyFont="1" applyFill="1" applyBorder="1" applyAlignment="1">
      <alignment horizontal="right" vertical="center"/>
    </xf>
    <xf numFmtId="0" fontId="9" fillId="0" borderId="2" xfId="1" applyFont="1" applyBorder="1" applyAlignment="1">
      <alignment horizontal="center" vertical="center" wrapText="1"/>
    </xf>
    <xf numFmtId="3" fontId="2" fillId="0" borderId="2" xfId="1" applyNumberFormat="1" applyFont="1" applyBorder="1"/>
    <xf numFmtId="0" fontId="9" fillId="2" borderId="6" xfId="1" applyFont="1" applyFill="1" applyBorder="1" applyAlignment="1">
      <alignment horizontal="center" vertical="center" wrapText="1"/>
    </xf>
    <xf numFmtId="0" fontId="9" fillId="2" borderId="7" xfId="1" applyFont="1" applyFill="1" applyBorder="1" applyAlignment="1">
      <alignment horizontal="center" vertical="center" wrapText="1"/>
    </xf>
    <xf numFmtId="3" fontId="2" fillId="2" borderId="6" xfId="1" applyNumberFormat="1" applyFont="1" applyFill="1" applyBorder="1"/>
    <xf numFmtId="3" fontId="2" fillId="2" borderId="7" xfId="1" applyNumberFormat="1" applyFont="1" applyFill="1" applyBorder="1"/>
    <xf numFmtId="3" fontId="11" fillId="2" borderId="6" xfId="1" applyNumberFormat="1" applyFont="1" applyFill="1" applyBorder="1"/>
    <xf numFmtId="3" fontId="3" fillId="2" borderId="6" xfId="1" applyNumberFormat="1" applyFont="1" applyFill="1" applyBorder="1"/>
    <xf numFmtId="3" fontId="12" fillId="2" borderId="6" xfId="1" applyNumberFormat="1" applyFont="1" applyFill="1" applyBorder="1"/>
    <xf numFmtId="3" fontId="5" fillId="2" borderId="6" xfId="1" applyNumberFormat="1" applyFont="1" applyFill="1" applyBorder="1"/>
    <xf numFmtId="3" fontId="6" fillId="2" borderId="6" xfId="1" applyNumberFormat="1" applyFont="1" applyFill="1" applyBorder="1"/>
    <xf numFmtId="3" fontId="8" fillId="2" borderId="6" xfId="1" applyNumberFormat="1" applyFont="1" applyFill="1" applyBorder="1"/>
    <xf numFmtId="3" fontId="3" fillId="2" borderId="6" xfId="1" applyNumberFormat="1" applyFont="1" applyFill="1" applyBorder="1" applyAlignment="1">
      <alignment horizontal="right" vertical="center"/>
    </xf>
    <xf numFmtId="3" fontId="11" fillId="2" borderId="6" xfId="1" applyNumberFormat="1" applyFont="1" applyFill="1" applyBorder="1" applyAlignment="1">
      <alignment horizontal="right" vertical="center"/>
    </xf>
    <xf numFmtId="3" fontId="5" fillId="2" borderId="6" xfId="1" applyNumberFormat="1" applyFont="1" applyFill="1" applyBorder="1" applyAlignment="1">
      <alignment horizontal="right" vertical="center"/>
    </xf>
    <xf numFmtId="3" fontId="4" fillId="2" borderId="6" xfId="1" applyNumberFormat="1" applyFont="1" applyFill="1" applyBorder="1" applyAlignment="1">
      <alignment horizontal="right" vertical="center"/>
    </xf>
    <xf numFmtId="3" fontId="6" fillId="2" borderId="6" xfId="1" applyNumberFormat="1" applyFont="1" applyFill="1" applyBorder="1" applyAlignment="1">
      <alignment horizontal="right" vertical="center"/>
    </xf>
    <xf numFmtId="3" fontId="4" fillId="2" borderId="8" xfId="1" applyNumberFormat="1" applyFont="1" applyFill="1" applyBorder="1" applyAlignment="1">
      <alignment horizontal="right" vertical="center"/>
    </xf>
    <xf numFmtId="3" fontId="4" fillId="2" borderId="9" xfId="1" applyNumberFormat="1" applyFont="1" applyFill="1" applyBorder="1" applyAlignment="1">
      <alignment horizontal="right" vertical="center"/>
    </xf>
    <xf numFmtId="3" fontId="4" fillId="2" borderId="1" xfId="1" applyNumberFormat="1" applyFont="1" applyFill="1" applyBorder="1"/>
    <xf numFmtId="3" fontId="13" fillId="2" borderId="1" xfId="1" applyNumberFormat="1" applyFont="1" applyFill="1" applyBorder="1"/>
    <xf numFmtId="3" fontId="14" fillId="2" borderId="1" xfId="1" applyNumberFormat="1" applyFont="1" applyFill="1" applyBorder="1"/>
    <xf numFmtId="3" fontId="5" fillId="0" borderId="2" xfId="1" applyNumberFormat="1" applyFont="1" applyBorder="1"/>
    <xf numFmtId="3" fontId="3" fillId="0" borderId="2" xfId="1" applyNumberFormat="1" applyFont="1" applyBorder="1"/>
    <xf numFmtId="3" fontId="4" fillId="0" borderId="2" xfId="1" applyNumberFormat="1" applyFont="1" applyBorder="1"/>
    <xf numFmtId="3" fontId="11" fillId="0" borderId="2" xfId="1" applyNumberFormat="1" applyFont="1" applyBorder="1"/>
    <xf numFmtId="3" fontId="13" fillId="0" borderId="2" xfId="1" applyNumberFormat="1" applyFont="1" applyBorder="1"/>
    <xf numFmtId="3" fontId="5" fillId="2" borderId="7" xfId="1" applyNumberFormat="1" applyFont="1" applyFill="1" applyBorder="1"/>
    <xf numFmtId="3" fontId="3" fillId="2" borderId="7" xfId="1" applyNumberFormat="1" applyFont="1" applyFill="1" applyBorder="1"/>
    <xf numFmtId="3" fontId="4" fillId="2" borderId="6" xfId="1" applyNumberFormat="1" applyFont="1" applyFill="1" applyBorder="1"/>
    <xf numFmtId="3" fontId="4" fillId="2" borderId="7" xfId="1" applyNumberFormat="1" applyFont="1" applyFill="1" applyBorder="1"/>
    <xf numFmtId="3" fontId="11" fillId="2" borderId="7" xfId="1" applyNumberFormat="1" applyFont="1" applyFill="1" applyBorder="1"/>
    <xf numFmtId="3" fontId="13" fillId="2" borderId="6" xfId="1" applyNumberFormat="1" applyFont="1" applyFill="1" applyBorder="1"/>
    <xf numFmtId="3" fontId="13" fillId="2" borderId="7" xfId="1" applyNumberFormat="1" applyFont="1" applyFill="1" applyBorder="1"/>
    <xf numFmtId="3" fontId="4" fillId="2" borderId="8" xfId="1" applyNumberFormat="1" applyFont="1" applyFill="1" applyBorder="1"/>
    <xf numFmtId="3" fontId="4" fillId="2" borderId="9" xfId="1" applyNumberFormat="1" applyFont="1" applyFill="1" applyBorder="1"/>
    <xf numFmtId="3" fontId="4" fillId="2" borderId="10" xfId="1" applyNumberFormat="1" applyFont="1" applyFill="1" applyBorder="1"/>
    <xf numFmtId="0" fontId="17" fillId="0" borderId="0" xfId="0" applyFont="1"/>
    <xf numFmtId="3" fontId="12" fillId="0" borderId="2" xfId="1" applyNumberFormat="1" applyFont="1" applyBorder="1"/>
    <xf numFmtId="0" fontId="0" fillId="0" borderId="0" xfId="0" applyFont="1"/>
    <xf numFmtId="3" fontId="3" fillId="2" borderId="11" xfId="1" applyNumberFormat="1" applyFont="1" applyFill="1" applyBorder="1"/>
    <xf numFmtId="3" fontId="3" fillId="2" borderId="12" xfId="1" applyNumberFormat="1" applyFont="1" applyFill="1" applyBorder="1"/>
    <xf numFmtId="3" fontId="4" fillId="2" borderId="13" xfId="1" applyNumberFormat="1" applyFont="1" applyFill="1" applyBorder="1"/>
    <xf numFmtId="3" fontId="18" fillId="2" borderId="7" xfId="1" applyNumberFormat="1" applyFont="1" applyFill="1" applyBorder="1"/>
    <xf numFmtId="3" fontId="2" fillId="2" borderId="10" xfId="1" applyNumberFormat="1" applyFont="1" applyFill="1" applyBorder="1"/>
    <xf numFmtId="0" fontId="14" fillId="0" borderId="1" xfId="1" applyFont="1" applyBorder="1"/>
    <xf numFmtId="44" fontId="10" fillId="2" borderId="3" xfId="2" applyFont="1" applyFill="1" applyBorder="1" applyAlignment="1">
      <alignment horizontal="center" vertical="center"/>
    </xf>
    <xf numFmtId="44" fontId="10" fillId="2" borderId="4" xfId="2" applyFont="1" applyFill="1" applyBorder="1" applyAlignment="1">
      <alignment horizontal="center" vertical="center"/>
    </xf>
    <xf numFmtId="44" fontId="10" fillId="2" borderId="5" xfId="2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 wrapText="1"/>
    </xf>
    <xf numFmtId="0" fontId="3" fillId="0" borderId="0" xfId="1" applyFont="1" applyBorder="1" applyAlignment="1">
      <alignment horizontal="center" vertical="center" wrapText="1"/>
    </xf>
    <xf numFmtId="0" fontId="5" fillId="0" borderId="0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/>
    </xf>
    <xf numFmtId="44" fontId="10" fillId="0" borderId="1" xfId="2" applyFont="1" applyBorder="1" applyAlignment="1">
      <alignment horizontal="center" vertical="center"/>
    </xf>
    <xf numFmtId="44" fontId="10" fillId="0" borderId="2" xfId="2" applyFont="1" applyBorder="1" applyAlignment="1">
      <alignment horizontal="center" vertical="center"/>
    </xf>
  </cellXfs>
  <cellStyles count="3">
    <cellStyle name="Normál" xfId="0" builtinId="0"/>
    <cellStyle name="Normál 2" xfId="1"/>
    <cellStyle name="Pénznem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1"/>
  <sheetViews>
    <sheetView tabSelected="1" view="pageLayout" topLeftCell="C1" zoomScaleNormal="100" workbookViewId="0">
      <selection sqref="A1:I1"/>
    </sheetView>
  </sheetViews>
  <sheetFormatPr defaultRowHeight="14.5" x14ac:dyDescent="0.35"/>
  <cols>
    <col min="1" max="1" width="55.54296875" style="31" bestFit="1" customWidth="1"/>
    <col min="2" max="2" width="11" style="31" bestFit="1" customWidth="1"/>
    <col min="3" max="3" width="10.453125" style="31" bestFit="1" customWidth="1"/>
    <col min="4" max="4" width="9.26953125" style="31" bestFit="1" customWidth="1"/>
    <col min="5" max="5" width="11" style="31" bestFit="1" customWidth="1"/>
    <col min="6" max="6" width="28.1796875" style="31" customWidth="1"/>
    <col min="7" max="8" width="9" style="31" bestFit="1" customWidth="1"/>
    <col min="9" max="9" width="14.7265625" style="31" customWidth="1"/>
  </cols>
  <sheetData>
    <row r="1" spans="1:10" ht="41.25" customHeight="1" x14ac:dyDescent="0.35">
      <c r="A1" s="106" t="s">
        <v>85</v>
      </c>
      <c r="B1" s="106"/>
      <c r="C1" s="106"/>
      <c r="D1" s="106"/>
      <c r="E1" s="106"/>
      <c r="F1" s="106"/>
      <c r="G1" s="106"/>
      <c r="H1" s="106"/>
      <c r="I1" s="106"/>
    </row>
    <row r="2" spans="1:10" ht="15" thickBot="1" x14ac:dyDescent="0.35">
      <c r="A2" s="30"/>
      <c r="B2" s="30"/>
      <c r="C2" s="30"/>
      <c r="H2" s="108" t="s">
        <v>81</v>
      </c>
      <c r="I2" s="108"/>
      <c r="J2" s="43"/>
    </row>
    <row r="3" spans="1:10" x14ac:dyDescent="0.35">
      <c r="A3" s="109" t="s">
        <v>0</v>
      </c>
      <c r="B3" s="110" t="s">
        <v>79</v>
      </c>
      <c r="C3" s="110"/>
      <c r="D3" s="110"/>
      <c r="E3" s="111"/>
      <c r="F3" s="103" t="s">
        <v>86</v>
      </c>
      <c r="G3" s="104"/>
      <c r="H3" s="104"/>
      <c r="I3" s="105"/>
    </row>
    <row r="4" spans="1:10" ht="34.5" x14ac:dyDescent="0.35">
      <c r="A4" s="109"/>
      <c r="B4" s="33" t="s">
        <v>1</v>
      </c>
      <c r="C4" s="33" t="s">
        <v>2</v>
      </c>
      <c r="D4" s="33" t="s">
        <v>3</v>
      </c>
      <c r="E4" s="57" t="s">
        <v>4</v>
      </c>
      <c r="F4" s="59" t="s">
        <v>1</v>
      </c>
      <c r="G4" s="44" t="s">
        <v>2</v>
      </c>
      <c r="H4" s="44" t="s">
        <v>3</v>
      </c>
      <c r="I4" s="60" t="s">
        <v>4</v>
      </c>
    </row>
    <row r="5" spans="1:10" x14ac:dyDescent="0.35">
      <c r="A5" s="34" t="s">
        <v>5</v>
      </c>
      <c r="B5" s="35">
        <f t="shared" ref="B5:G5" si="0">B6+B14+B18+B38+B40</f>
        <v>1819944</v>
      </c>
      <c r="C5" s="35">
        <f t="shared" si="0"/>
        <v>81659</v>
      </c>
      <c r="D5" s="35">
        <f t="shared" si="0"/>
        <v>32100</v>
      </c>
      <c r="E5" s="58">
        <f t="shared" si="0"/>
        <v>1933703</v>
      </c>
      <c r="F5" s="61">
        <f t="shared" si="0"/>
        <v>2345484</v>
      </c>
      <c r="G5" s="45">
        <f t="shared" si="0"/>
        <v>50507</v>
      </c>
      <c r="H5" s="45">
        <f>H6+H14+H18+H38+H40</f>
        <v>0</v>
      </c>
      <c r="I5" s="62">
        <f>I6+I14+I18+I38+I40</f>
        <v>2399371</v>
      </c>
    </row>
    <row r="6" spans="1:10" x14ac:dyDescent="0.35">
      <c r="A6" s="102" t="s">
        <v>93</v>
      </c>
      <c r="B6" s="19">
        <f>B7+B8+B9+B10+B11+B12</f>
        <v>804659</v>
      </c>
      <c r="C6" s="19">
        <f>C7+C8+C9+C10+C11+C12</f>
        <v>0</v>
      </c>
      <c r="D6" s="19">
        <f>D7+D8+D9+D10+D11+D12</f>
        <v>30600</v>
      </c>
      <c r="E6" s="58">
        <f>SUM(E7:E12)</f>
        <v>835259</v>
      </c>
      <c r="F6" s="63">
        <f>F7+F8+F9+F10+F11+F12</f>
        <v>961362</v>
      </c>
      <c r="G6" s="46">
        <f>G7+G8+G9+G10+G11+G12</f>
        <v>0</v>
      </c>
      <c r="H6" s="46">
        <f>H7+H8+H9+H10+H11+H12</f>
        <v>0</v>
      </c>
      <c r="I6" s="62">
        <f>SUM(I7:I13)</f>
        <v>964742</v>
      </c>
    </row>
    <row r="7" spans="1:10" x14ac:dyDescent="0.35">
      <c r="A7" s="1" t="s">
        <v>6</v>
      </c>
      <c r="B7" s="15">
        <v>267495</v>
      </c>
      <c r="C7" s="15"/>
      <c r="D7" s="15"/>
      <c r="E7" s="58">
        <f t="shared" ref="E7:E61" si="1">SUM(B7:D7)</f>
        <v>267495</v>
      </c>
      <c r="F7" s="64">
        <v>271203</v>
      </c>
      <c r="G7" s="47"/>
      <c r="H7" s="47"/>
      <c r="I7" s="62">
        <f t="shared" ref="I7:I13" si="2">SUM(F7:H7)</f>
        <v>271203</v>
      </c>
    </row>
    <row r="8" spans="1:10" x14ac:dyDescent="0.35">
      <c r="A8" s="1" t="s">
        <v>7</v>
      </c>
      <c r="B8" s="15">
        <v>209915</v>
      </c>
      <c r="C8" s="15"/>
      <c r="D8" s="15"/>
      <c r="E8" s="58">
        <f t="shared" si="1"/>
        <v>209915</v>
      </c>
      <c r="F8" s="64">
        <v>225909</v>
      </c>
      <c r="G8" s="47"/>
      <c r="H8" s="47"/>
      <c r="I8" s="62">
        <f t="shared" si="2"/>
        <v>225909</v>
      </c>
    </row>
    <row r="9" spans="1:10" x14ac:dyDescent="0.35">
      <c r="A9" s="7" t="s">
        <v>8</v>
      </c>
      <c r="B9" s="15">
        <v>300200</v>
      </c>
      <c r="C9" s="15"/>
      <c r="D9" s="15">
        <v>30600</v>
      </c>
      <c r="E9" s="58">
        <f t="shared" si="1"/>
        <v>330800</v>
      </c>
      <c r="F9" s="64">
        <v>364779</v>
      </c>
      <c r="G9" s="47"/>
      <c r="H9" s="47"/>
      <c r="I9" s="62">
        <f t="shared" si="2"/>
        <v>364779</v>
      </c>
    </row>
    <row r="10" spans="1:10" x14ac:dyDescent="0.35">
      <c r="A10" s="7" t="s">
        <v>9</v>
      </c>
      <c r="B10" s="20">
        <f>20143+6906</f>
        <v>27049</v>
      </c>
      <c r="C10" s="16"/>
      <c r="D10" s="16"/>
      <c r="E10" s="58">
        <f t="shared" si="1"/>
        <v>27049</v>
      </c>
      <c r="F10" s="65">
        <v>27922</v>
      </c>
      <c r="G10" s="49"/>
      <c r="H10" s="49"/>
      <c r="I10" s="62">
        <f t="shared" si="2"/>
        <v>27922</v>
      </c>
    </row>
    <row r="11" spans="1:10" x14ac:dyDescent="0.35">
      <c r="A11" s="2" t="s">
        <v>10</v>
      </c>
      <c r="B11" s="17"/>
      <c r="C11" s="17"/>
      <c r="D11" s="17"/>
      <c r="E11" s="58">
        <f t="shared" si="1"/>
        <v>0</v>
      </c>
      <c r="F11" s="66">
        <v>71535</v>
      </c>
      <c r="G11" s="50"/>
      <c r="H11" s="50"/>
      <c r="I11" s="62">
        <f t="shared" si="2"/>
        <v>71535</v>
      </c>
    </row>
    <row r="12" spans="1:10" x14ac:dyDescent="0.35">
      <c r="A12" s="2" t="s">
        <v>91</v>
      </c>
      <c r="B12" s="17"/>
      <c r="C12" s="17"/>
      <c r="D12" s="17"/>
      <c r="E12" s="58">
        <f t="shared" si="1"/>
        <v>0</v>
      </c>
      <c r="F12" s="66">
        <v>14</v>
      </c>
      <c r="G12" s="50"/>
      <c r="H12" s="50"/>
      <c r="I12" s="62">
        <f t="shared" si="2"/>
        <v>14</v>
      </c>
    </row>
    <row r="13" spans="1:10" x14ac:dyDescent="0.35">
      <c r="A13" s="2" t="s">
        <v>92</v>
      </c>
      <c r="B13" s="17"/>
      <c r="C13" s="17"/>
      <c r="D13" s="17"/>
      <c r="E13" s="58"/>
      <c r="F13" s="66">
        <v>3380</v>
      </c>
      <c r="G13" s="50"/>
      <c r="H13" s="50"/>
      <c r="I13" s="62">
        <f t="shared" si="2"/>
        <v>3380</v>
      </c>
    </row>
    <row r="14" spans="1:10" x14ac:dyDescent="0.35">
      <c r="A14" s="6" t="s">
        <v>11</v>
      </c>
      <c r="B14" s="19">
        <f>B15+B16+B17</f>
        <v>240280</v>
      </c>
      <c r="C14" s="19">
        <f>C15+C16+C17</f>
        <v>11000</v>
      </c>
      <c r="D14" s="19"/>
      <c r="E14" s="58">
        <f>SUM(E15:E17)</f>
        <v>251280</v>
      </c>
      <c r="F14" s="63">
        <f>F15+F16+F17</f>
        <v>434473</v>
      </c>
      <c r="G14" s="46">
        <f>G15+G16+G17</f>
        <v>0</v>
      </c>
      <c r="H14" s="46"/>
      <c r="I14" s="62">
        <f>SUM(I15:I17)</f>
        <v>434473</v>
      </c>
    </row>
    <row r="15" spans="1:10" x14ac:dyDescent="0.35">
      <c r="A15" s="1" t="s">
        <v>12</v>
      </c>
      <c r="B15" s="15"/>
      <c r="C15" s="15"/>
      <c r="D15" s="15"/>
      <c r="E15" s="58">
        <f t="shared" si="1"/>
        <v>0</v>
      </c>
      <c r="F15" s="64"/>
      <c r="G15" s="47"/>
      <c r="H15" s="47"/>
      <c r="I15" s="62">
        <f t="shared" ref="I15:I17" si="3">SUM(F15:H15)</f>
        <v>0</v>
      </c>
    </row>
    <row r="16" spans="1:10" x14ac:dyDescent="0.35">
      <c r="A16" s="1" t="s">
        <v>13</v>
      </c>
      <c r="B16" s="15"/>
      <c r="C16" s="15"/>
      <c r="D16" s="15"/>
      <c r="E16" s="58">
        <f t="shared" si="1"/>
        <v>0</v>
      </c>
      <c r="F16" s="64"/>
      <c r="G16" s="47"/>
      <c r="H16" s="47"/>
      <c r="I16" s="62">
        <f t="shared" si="3"/>
        <v>0</v>
      </c>
    </row>
    <row r="17" spans="1:9" x14ac:dyDescent="0.35">
      <c r="A17" s="2" t="s">
        <v>14</v>
      </c>
      <c r="B17" s="36">
        <v>240280</v>
      </c>
      <c r="C17" s="17">
        <f>251280-B17</f>
        <v>11000</v>
      </c>
      <c r="D17" s="36"/>
      <c r="E17" s="58">
        <f t="shared" si="1"/>
        <v>251280</v>
      </c>
      <c r="F17" s="67">
        <f>437853-3380</f>
        <v>434473</v>
      </c>
      <c r="G17" s="50"/>
      <c r="H17" s="51"/>
      <c r="I17" s="62">
        <f t="shared" si="3"/>
        <v>434473</v>
      </c>
    </row>
    <row r="18" spans="1:9" x14ac:dyDescent="0.35">
      <c r="A18" s="6" t="s">
        <v>15</v>
      </c>
      <c r="B18" s="19">
        <f>B19+B25+B27+B28+B31</f>
        <v>688019</v>
      </c>
      <c r="C18" s="19">
        <f t="shared" ref="C18:D18" si="4">C19+C25+C27+C28+C31</f>
        <v>0</v>
      </c>
      <c r="D18" s="19">
        <f t="shared" si="4"/>
        <v>0</v>
      </c>
      <c r="E18" s="58">
        <f>E19+E25+E27+E28+E31</f>
        <v>688019</v>
      </c>
      <c r="F18" s="63">
        <f>F19+F25+F27+F28+F31+F36</f>
        <v>715221</v>
      </c>
      <c r="G18" s="46">
        <f t="shared" ref="G18:H18" si="5">G19+G25+G27+G28+G31</f>
        <v>0</v>
      </c>
      <c r="H18" s="46">
        <f t="shared" si="5"/>
        <v>0</v>
      </c>
      <c r="I18" s="62">
        <f>I19+I25+I27+I28+I31+I36</f>
        <v>715221</v>
      </c>
    </row>
    <row r="19" spans="1:9" x14ac:dyDescent="0.35">
      <c r="A19" s="3" t="s">
        <v>16</v>
      </c>
      <c r="B19" s="16">
        <f>B20+B21+B22+B23</f>
        <v>134413</v>
      </c>
      <c r="C19" s="16">
        <f>C20+C21+C22+C23</f>
        <v>0</v>
      </c>
      <c r="D19" s="16"/>
      <c r="E19" s="58">
        <f>E20+E21+E22+E23</f>
        <v>134413</v>
      </c>
      <c r="F19" s="68">
        <f>F20+F21+F22+F23+F24</f>
        <v>120769</v>
      </c>
      <c r="G19" s="49">
        <f t="shared" ref="G19:I19" si="6">G20+G21+G22+G23+G24</f>
        <v>0</v>
      </c>
      <c r="H19" s="49">
        <f t="shared" si="6"/>
        <v>0</v>
      </c>
      <c r="I19" s="100">
        <f t="shared" si="6"/>
        <v>120769</v>
      </c>
    </row>
    <row r="20" spans="1:9" x14ac:dyDescent="0.35">
      <c r="A20" s="21" t="s">
        <v>17</v>
      </c>
      <c r="B20" s="17">
        <v>69760</v>
      </c>
      <c r="C20" s="16"/>
      <c r="D20" s="16"/>
      <c r="E20" s="58">
        <f t="shared" si="1"/>
        <v>69760</v>
      </c>
      <c r="F20" s="66">
        <v>74263</v>
      </c>
      <c r="G20" s="49"/>
      <c r="H20" s="49"/>
      <c r="I20" s="62">
        <f t="shared" ref="I20:I22" si="7">SUM(F20:H20)</f>
        <v>74263</v>
      </c>
    </row>
    <row r="21" spans="1:9" x14ac:dyDescent="0.35">
      <c r="A21" s="2" t="s">
        <v>18</v>
      </c>
      <c r="B21" s="17">
        <v>7204</v>
      </c>
      <c r="C21" s="16"/>
      <c r="D21" s="16"/>
      <c r="E21" s="58">
        <f t="shared" si="1"/>
        <v>7204</v>
      </c>
      <c r="F21" s="66">
        <v>7183</v>
      </c>
      <c r="G21" s="49"/>
      <c r="H21" s="49"/>
      <c r="I21" s="62">
        <f t="shared" si="7"/>
        <v>7183</v>
      </c>
    </row>
    <row r="22" spans="1:9" x14ac:dyDescent="0.35">
      <c r="A22" s="2" t="s">
        <v>19</v>
      </c>
      <c r="B22" s="17">
        <v>39449</v>
      </c>
      <c r="C22" s="16"/>
      <c r="D22" s="16"/>
      <c r="E22" s="58">
        <f t="shared" si="1"/>
        <v>39449</v>
      </c>
      <c r="F22" s="66">
        <v>39295</v>
      </c>
      <c r="G22" s="49"/>
      <c r="H22" s="49"/>
      <c r="I22" s="62">
        <f t="shared" si="7"/>
        <v>39295</v>
      </c>
    </row>
    <row r="23" spans="1:9" x14ac:dyDescent="0.35">
      <c r="A23" s="2" t="s">
        <v>82</v>
      </c>
      <c r="B23" s="17">
        <v>18000</v>
      </c>
      <c r="C23" s="16"/>
      <c r="D23" s="16"/>
      <c r="E23" s="58">
        <f>B23+C23+D23</f>
        <v>18000</v>
      </c>
      <c r="F23" s="66">
        <v>0</v>
      </c>
      <c r="G23" s="49"/>
      <c r="H23" s="49"/>
      <c r="I23" s="62">
        <f>F23+G23+H23</f>
        <v>0</v>
      </c>
    </row>
    <row r="24" spans="1:9" x14ac:dyDescent="0.35">
      <c r="A24" s="2" t="s">
        <v>87</v>
      </c>
      <c r="B24" s="17">
        <v>0</v>
      </c>
      <c r="C24" s="16"/>
      <c r="D24" s="16"/>
      <c r="E24" s="58">
        <v>0</v>
      </c>
      <c r="F24" s="66">
        <v>28</v>
      </c>
      <c r="G24" s="50">
        <v>0</v>
      </c>
      <c r="H24" s="50">
        <v>0</v>
      </c>
      <c r="I24" s="85">
        <v>28</v>
      </c>
    </row>
    <row r="25" spans="1:9" x14ac:dyDescent="0.35">
      <c r="A25" s="3" t="s">
        <v>20</v>
      </c>
      <c r="B25" s="16">
        <f>B26</f>
        <v>510481</v>
      </c>
      <c r="C25" s="16">
        <f>C26</f>
        <v>0</v>
      </c>
      <c r="D25" s="16"/>
      <c r="E25" s="58">
        <f>E26</f>
        <v>510481</v>
      </c>
      <c r="F25" s="68">
        <f>F26</f>
        <v>545931</v>
      </c>
      <c r="G25" s="49">
        <f>G26</f>
        <v>0</v>
      </c>
      <c r="H25" s="49"/>
      <c r="I25" s="62">
        <f>I26</f>
        <v>545931</v>
      </c>
    </row>
    <row r="26" spans="1:9" x14ac:dyDescent="0.35">
      <c r="A26" s="1" t="s">
        <v>21</v>
      </c>
      <c r="B26" s="15">
        <v>510481</v>
      </c>
      <c r="C26" s="15"/>
      <c r="D26" s="15"/>
      <c r="E26" s="58">
        <f t="shared" si="1"/>
        <v>510481</v>
      </c>
      <c r="F26" s="64">
        <v>545931</v>
      </c>
      <c r="G26" s="47"/>
      <c r="H26" s="47"/>
      <c r="I26" s="62">
        <f t="shared" ref="I26" si="8">SUM(F26:H26)</f>
        <v>545931</v>
      </c>
    </row>
    <row r="27" spans="1:9" x14ac:dyDescent="0.35">
      <c r="A27" s="3" t="s">
        <v>22</v>
      </c>
      <c r="B27" s="16">
        <v>35725</v>
      </c>
      <c r="C27" s="16"/>
      <c r="D27" s="16"/>
      <c r="E27" s="58">
        <f>SUM(B27:D27)</f>
        <v>35725</v>
      </c>
      <c r="F27" s="68">
        <v>39747</v>
      </c>
      <c r="G27" s="49"/>
      <c r="H27" s="49"/>
      <c r="I27" s="62">
        <f>SUM(F27:H27)</f>
        <v>39747</v>
      </c>
    </row>
    <row r="28" spans="1:9" x14ac:dyDescent="0.35">
      <c r="A28" s="3" t="s">
        <v>23</v>
      </c>
      <c r="B28" s="36">
        <f>B29+B30</f>
        <v>150</v>
      </c>
      <c r="C28" s="36">
        <f>C29+C30</f>
        <v>0</v>
      </c>
      <c r="D28" s="36"/>
      <c r="E28" s="58">
        <f>E29+E30</f>
        <v>150</v>
      </c>
      <c r="F28" s="67">
        <f>F29+F30</f>
        <v>1683</v>
      </c>
      <c r="G28" s="51">
        <f>G29+G30</f>
        <v>0</v>
      </c>
      <c r="H28" s="51"/>
      <c r="I28" s="62">
        <f>I29+I30</f>
        <v>1683</v>
      </c>
    </row>
    <row r="29" spans="1:9" x14ac:dyDescent="0.35">
      <c r="A29" s="1" t="s">
        <v>24</v>
      </c>
      <c r="B29" s="15">
        <v>36</v>
      </c>
      <c r="C29" s="15"/>
      <c r="D29" s="15"/>
      <c r="E29" s="58">
        <f t="shared" si="1"/>
        <v>36</v>
      </c>
      <c r="F29" s="64">
        <v>1079</v>
      </c>
      <c r="G29" s="47"/>
      <c r="H29" s="47"/>
      <c r="I29" s="62">
        <f t="shared" ref="I29:I30" si="9">SUM(F29:H29)</f>
        <v>1079</v>
      </c>
    </row>
    <row r="30" spans="1:9" x14ac:dyDescent="0.35">
      <c r="A30" s="1" t="s">
        <v>25</v>
      </c>
      <c r="B30" s="15">
        <v>114</v>
      </c>
      <c r="C30" s="15"/>
      <c r="D30" s="15"/>
      <c r="E30" s="58">
        <f t="shared" si="1"/>
        <v>114</v>
      </c>
      <c r="F30" s="64">
        <v>604</v>
      </c>
      <c r="G30" s="47"/>
      <c r="H30" s="47"/>
      <c r="I30" s="62">
        <f t="shared" si="9"/>
        <v>604</v>
      </c>
    </row>
    <row r="31" spans="1:9" x14ac:dyDescent="0.35">
      <c r="A31" s="3" t="s">
        <v>26</v>
      </c>
      <c r="B31" s="36">
        <f>B32+B33+B34+B35</f>
        <v>7250</v>
      </c>
      <c r="C31" s="36">
        <f>C32+C33+C34+C35</f>
        <v>0</v>
      </c>
      <c r="D31" s="36"/>
      <c r="E31" s="58">
        <f>SUM(E32:E35)</f>
        <v>7250</v>
      </c>
      <c r="F31" s="67">
        <f>F32+F33+F34+F35</f>
        <v>6538</v>
      </c>
      <c r="G31" s="51">
        <f>G32+G33+G34+G35</f>
        <v>0</v>
      </c>
      <c r="H31" s="51"/>
      <c r="I31" s="62">
        <f>SUM(I32:I35)</f>
        <v>6538</v>
      </c>
    </row>
    <row r="32" spans="1:9" x14ac:dyDescent="0.35">
      <c r="A32" s="2" t="s">
        <v>27</v>
      </c>
      <c r="B32" s="17">
        <v>400</v>
      </c>
      <c r="C32" s="17"/>
      <c r="D32" s="17"/>
      <c r="E32" s="58">
        <f t="shared" si="1"/>
        <v>400</v>
      </c>
      <c r="F32" s="66">
        <v>61</v>
      </c>
      <c r="G32" s="50"/>
      <c r="H32" s="50"/>
      <c r="I32" s="62">
        <f t="shared" ref="I32:I35" si="10">SUM(F32:H32)</f>
        <v>61</v>
      </c>
    </row>
    <row r="33" spans="1:12" x14ac:dyDescent="0.35">
      <c r="A33" s="2" t="s">
        <v>28</v>
      </c>
      <c r="B33" s="17">
        <v>200</v>
      </c>
      <c r="C33" s="17"/>
      <c r="D33" s="17"/>
      <c r="E33" s="58">
        <f t="shared" si="1"/>
        <v>200</v>
      </c>
      <c r="F33" s="66">
        <v>297</v>
      </c>
      <c r="G33" s="50"/>
      <c r="H33" s="50"/>
      <c r="I33" s="62">
        <f t="shared" si="10"/>
        <v>297</v>
      </c>
    </row>
    <row r="34" spans="1:12" x14ac:dyDescent="0.35">
      <c r="A34" s="2" t="s">
        <v>29</v>
      </c>
      <c r="B34" s="17">
        <v>150</v>
      </c>
      <c r="C34" s="17"/>
      <c r="D34" s="17"/>
      <c r="E34" s="58">
        <f t="shared" si="1"/>
        <v>150</v>
      </c>
      <c r="F34" s="66">
        <v>393</v>
      </c>
      <c r="G34" s="50"/>
      <c r="H34" s="50"/>
      <c r="I34" s="62">
        <f t="shared" si="10"/>
        <v>393</v>
      </c>
    </row>
    <row r="35" spans="1:12" x14ac:dyDescent="0.35">
      <c r="A35" s="2" t="s">
        <v>30</v>
      </c>
      <c r="B35" s="17">
        <v>6500</v>
      </c>
      <c r="C35" s="17"/>
      <c r="D35" s="17"/>
      <c r="E35" s="58">
        <f t="shared" si="1"/>
        <v>6500</v>
      </c>
      <c r="F35" s="66">
        <v>5787</v>
      </c>
      <c r="G35" s="50"/>
      <c r="H35" s="50"/>
      <c r="I35" s="62">
        <f t="shared" si="10"/>
        <v>5787</v>
      </c>
    </row>
    <row r="36" spans="1:12" s="94" customFormat="1" x14ac:dyDescent="0.35">
      <c r="A36" s="3" t="s">
        <v>88</v>
      </c>
      <c r="B36" s="36">
        <f>SUM(B37)</f>
        <v>0</v>
      </c>
      <c r="C36" s="36">
        <f t="shared" ref="C36:E36" si="11">SUM(C37)</f>
        <v>0</v>
      </c>
      <c r="D36" s="36">
        <f t="shared" si="11"/>
        <v>0</v>
      </c>
      <c r="E36" s="36">
        <f t="shared" si="11"/>
        <v>0</v>
      </c>
      <c r="F36" s="51">
        <f t="shared" ref="F36" si="12">SUM(F37)</f>
        <v>553</v>
      </c>
      <c r="G36" s="51">
        <f t="shared" ref="G36" si="13">SUM(G37)</f>
        <v>0</v>
      </c>
      <c r="H36" s="51">
        <f t="shared" ref="H36:I36" si="14">SUM(H37)</f>
        <v>0</v>
      </c>
      <c r="I36" s="45">
        <f t="shared" si="14"/>
        <v>553</v>
      </c>
    </row>
    <row r="37" spans="1:12" x14ac:dyDescent="0.35">
      <c r="A37" s="2" t="s">
        <v>89</v>
      </c>
      <c r="B37" s="17">
        <v>0</v>
      </c>
      <c r="C37" s="17"/>
      <c r="D37" s="17"/>
      <c r="E37" s="58">
        <v>0</v>
      </c>
      <c r="F37" s="66">
        <v>553</v>
      </c>
      <c r="G37" s="50"/>
      <c r="H37" s="50"/>
      <c r="I37" s="85">
        <v>553</v>
      </c>
    </row>
    <row r="38" spans="1:12" s="31" customFormat="1" x14ac:dyDescent="0.35">
      <c r="A38" s="6" t="s">
        <v>31</v>
      </c>
      <c r="B38" s="19">
        <f t="shared" ref="B38:I38" si="15">B39</f>
        <v>82286</v>
      </c>
      <c r="C38" s="19">
        <f t="shared" si="15"/>
        <v>11100</v>
      </c>
      <c r="D38" s="19">
        <f t="shared" si="15"/>
        <v>1500</v>
      </c>
      <c r="E38" s="58">
        <f t="shared" si="15"/>
        <v>94886</v>
      </c>
      <c r="F38" s="63">
        <f t="shared" si="15"/>
        <v>234428</v>
      </c>
      <c r="G38" s="46">
        <f t="shared" si="15"/>
        <v>0</v>
      </c>
      <c r="H38" s="46">
        <f t="shared" si="15"/>
        <v>0</v>
      </c>
      <c r="I38" s="62">
        <f t="shared" si="15"/>
        <v>234428</v>
      </c>
    </row>
    <row r="39" spans="1:12" x14ac:dyDescent="0.35">
      <c r="A39" s="1" t="s">
        <v>32</v>
      </c>
      <c r="B39" s="26">
        <f>74200+8086</f>
        <v>82286</v>
      </c>
      <c r="C39" s="26">
        <v>11100</v>
      </c>
      <c r="D39" s="26">
        <v>1500</v>
      </c>
      <c r="E39" s="58">
        <f>SUM(B39:D39)</f>
        <v>94886</v>
      </c>
      <c r="F39" s="69">
        <f>231833+1070+1525</f>
        <v>234428</v>
      </c>
      <c r="G39" s="52"/>
      <c r="H39" s="52"/>
      <c r="I39" s="62">
        <f>SUM(F39:H39)</f>
        <v>234428</v>
      </c>
      <c r="K39" s="27"/>
    </row>
    <row r="40" spans="1:12" x14ac:dyDescent="0.35">
      <c r="A40" s="6" t="s">
        <v>33</v>
      </c>
      <c r="B40" s="23">
        <f>B41+B42</f>
        <v>4700</v>
      </c>
      <c r="C40" s="23">
        <f>C41+C42</f>
        <v>59559</v>
      </c>
      <c r="D40" s="23"/>
      <c r="E40" s="58">
        <f>E41+E42</f>
        <v>64259</v>
      </c>
      <c r="F40" s="70">
        <f>F41+F42</f>
        <v>0</v>
      </c>
      <c r="G40" s="53">
        <f>G41+G42</f>
        <v>50507</v>
      </c>
      <c r="H40" s="53">
        <f>H41+H42</f>
        <v>0</v>
      </c>
      <c r="I40" s="62">
        <f>I41+I42</f>
        <v>50507</v>
      </c>
    </row>
    <row r="41" spans="1:12" x14ac:dyDescent="0.35">
      <c r="A41" s="2" t="s">
        <v>34</v>
      </c>
      <c r="B41" s="22"/>
      <c r="C41" s="22">
        <v>59559</v>
      </c>
      <c r="D41" s="22"/>
      <c r="E41" s="58">
        <f t="shared" si="1"/>
        <v>59559</v>
      </c>
      <c r="F41" s="71">
        <v>0</v>
      </c>
      <c r="G41" s="54">
        <v>50507</v>
      </c>
      <c r="H41" s="54">
        <v>0</v>
      </c>
      <c r="I41" s="62">
        <f t="shared" ref="I41:I42" si="16">SUM(F41:H41)</f>
        <v>50507</v>
      </c>
    </row>
    <row r="42" spans="1:12" x14ac:dyDescent="0.35">
      <c r="A42" s="2" t="s">
        <v>35</v>
      </c>
      <c r="B42" s="22">
        <v>4700</v>
      </c>
      <c r="C42" s="22"/>
      <c r="D42" s="22"/>
      <c r="E42" s="58">
        <f t="shared" si="1"/>
        <v>4700</v>
      </c>
      <c r="F42" s="71">
        <v>0</v>
      </c>
      <c r="G42" s="54"/>
      <c r="H42" s="54"/>
      <c r="I42" s="62">
        <f t="shared" si="16"/>
        <v>0</v>
      </c>
      <c r="L42" s="27"/>
    </row>
    <row r="43" spans="1:12" x14ac:dyDescent="0.35">
      <c r="A43" s="9" t="s">
        <v>36</v>
      </c>
      <c r="B43" s="24">
        <f>B44+B48+B52</f>
        <v>384043</v>
      </c>
      <c r="C43" s="24">
        <f>C44+C48+C52</f>
        <v>351351</v>
      </c>
      <c r="D43" s="24"/>
      <c r="E43" s="58">
        <f>E44+E48+E52</f>
        <v>735394</v>
      </c>
      <c r="F43" s="72">
        <f>F44+F48+F52</f>
        <v>750820</v>
      </c>
      <c r="G43" s="55">
        <f>G44+G48+G52</f>
        <v>6940</v>
      </c>
      <c r="H43" s="55"/>
      <c r="I43" s="62">
        <f>I44+I48+I52</f>
        <v>757760</v>
      </c>
    </row>
    <row r="44" spans="1:12" x14ac:dyDescent="0.35">
      <c r="A44" s="6" t="s">
        <v>83</v>
      </c>
      <c r="B44" s="23">
        <f>B45+B46+B47</f>
        <v>379043</v>
      </c>
      <c r="C44" s="23">
        <f>C45+C46+C47</f>
        <v>337805</v>
      </c>
      <c r="D44" s="23"/>
      <c r="E44" s="58">
        <f>SUM(E45:E47)</f>
        <v>716848</v>
      </c>
      <c r="F44" s="70">
        <f>F45+F46+F47</f>
        <v>746582</v>
      </c>
      <c r="G44" s="53">
        <f>G45+G46+G47</f>
        <v>0</v>
      </c>
      <c r="H44" s="53"/>
      <c r="I44" s="62">
        <f>SUM(I45:I47)</f>
        <v>746582</v>
      </c>
    </row>
    <row r="45" spans="1:12" ht="21.75" customHeight="1" x14ac:dyDescent="0.35">
      <c r="A45" s="37" t="s">
        <v>84</v>
      </c>
      <c r="B45" s="22"/>
      <c r="C45" s="22"/>
      <c r="D45" s="24"/>
      <c r="E45" s="58">
        <f t="shared" si="1"/>
        <v>0</v>
      </c>
      <c r="F45" s="71">
        <v>94266</v>
      </c>
      <c r="G45" s="54"/>
      <c r="H45" s="55"/>
      <c r="I45" s="62">
        <f t="shared" ref="I45:I47" si="17">SUM(F45:H45)</f>
        <v>94266</v>
      </c>
    </row>
    <row r="46" spans="1:12" x14ac:dyDescent="0.35">
      <c r="A46" s="38" t="s">
        <v>37</v>
      </c>
      <c r="B46" s="22"/>
      <c r="C46" s="22"/>
      <c r="D46" s="22"/>
      <c r="E46" s="58">
        <f t="shared" si="1"/>
        <v>0</v>
      </c>
      <c r="F46" s="71"/>
      <c r="G46" s="54"/>
      <c r="H46" s="54"/>
      <c r="I46" s="62">
        <f t="shared" si="17"/>
        <v>0</v>
      </c>
    </row>
    <row r="47" spans="1:12" x14ac:dyDescent="0.35">
      <c r="A47" s="10" t="s">
        <v>38</v>
      </c>
      <c r="B47" s="22">
        <v>379043</v>
      </c>
      <c r="C47" s="22">
        <f>337805</f>
        <v>337805</v>
      </c>
      <c r="D47" s="22"/>
      <c r="E47" s="58">
        <f t="shared" si="1"/>
        <v>716848</v>
      </c>
      <c r="F47" s="71">
        <f>663494-6940-4238</f>
        <v>652316</v>
      </c>
      <c r="G47" s="54"/>
      <c r="H47" s="54"/>
      <c r="I47" s="62">
        <f t="shared" si="17"/>
        <v>652316</v>
      </c>
    </row>
    <row r="48" spans="1:12" x14ac:dyDescent="0.35">
      <c r="A48" s="39" t="s">
        <v>39</v>
      </c>
      <c r="B48" s="23">
        <f>B49+B50+B51</f>
        <v>0</v>
      </c>
      <c r="C48" s="23">
        <f t="shared" ref="C48:D48" si="18">C49+C50+C51</f>
        <v>13046</v>
      </c>
      <c r="D48" s="23">
        <f t="shared" si="18"/>
        <v>0</v>
      </c>
      <c r="E48" s="58">
        <f>SUM(E49:E51)</f>
        <v>13046</v>
      </c>
      <c r="F48" s="70">
        <f>F49+F50+F51</f>
        <v>0</v>
      </c>
      <c r="G48" s="53">
        <f t="shared" ref="G48:H48" si="19">G49+G50+G51</f>
        <v>6940</v>
      </c>
      <c r="H48" s="53">
        <f t="shared" si="19"/>
        <v>0</v>
      </c>
      <c r="I48" s="62">
        <f>SUM(I49:I51)</f>
        <v>6940</v>
      </c>
    </row>
    <row r="49" spans="1:13" x14ac:dyDescent="0.35">
      <c r="A49" s="11" t="s">
        <v>40</v>
      </c>
      <c r="B49" s="22"/>
      <c r="C49" s="22">
        <f>11732+1314</f>
        <v>13046</v>
      </c>
      <c r="D49" s="22"/>
      <c r="E49" s="58">
        <f t="shared" si="1"/>
        <v>13046</v>
      </c>
      <c r="F49" s="71">
        <v>0</v>
      </c>
      <c r="G49" s="54">
        <v>6940</v>
      </c>
      <c r="H49" s="54"/>
      <c r="I49" s="62">
        <f t="shared" ref="I49:I51" si="20">SUM(F49:H49)</f>
        <v>6940</v>
      </c>
    </row>
    <row r="50" spans="1:13" x14ac:dyDescent="0.35">
      <c r="A50" s="2" t="s">
        <v>41</v>
      </c>
      <c r="B50" s="22"/>
      <c r="C50" s="22"/>
      <c r="D50" s="22"/>
      <c r="E50" s="58">
        <f t="shared" si="1"/>
        <v>0</v>
      </c>
      <c r="F50" s="71"/>
      <c r="G50" s="54"/>
      <c r="H50" s="54"/>
      <c r="I50" s="62">
        <f t="shared" si="20"/>
        <v>0</v>
      </c>
    </row>
    <row r="51" spans="1:13" x14ac:dyDescent="0.35">
      <c r="A51" s="2" t="s">
        <v>42</v>
      </c>
      <c r="B51" s="25"/>
      <c r="C51" s="25"/>
      <c r="D51" s="25"/>
      <c r="E51" s="58">
        <f t="shared" si="1"/>
        <v>0</v>
      </c>
      <c r="F51" s="73"/>
      <c r="G51" s="56"/>
      <c r="H51" s="56"/>
      <c r="I51" s="62">
        <f t="shared" si="20"/>
        <v>0</v>
      </c>
    </row>
    <row r="52" spans="1:13" x14ac:dyDescent="0.35">
      <c r="A52" s="6" t="s">
        <v>43</v>
      </c>
      <c r="B52" s="23">
        <f>B53+B54</f>
        <v>5000</v>
      </c>
      <c r="C52" s="23">
        <f t="shared" ref="C52:D52" si="21">C53+C54</f>
        <v>500</v>
      </c>
      <c r="D52" s="23">
        <f t="shared" si="21"/>
        <v>0</v>
      </c>
      <c r="E52" s="58">
        <f>SUM(E53:E54)</f>
        <v>5500</v>
      </c>
      <c r="F52" s="70">
        <f>F53+F54</f>
        <v>4238</v>
      </c>
      <c r="G52" s="53">
        <f t="shared" ref="G52:H52" si="22">G53+G54</f>
        <v>0</v>
      </c>
      <c r="H52" s="53">
        <f t="shared" si="22"/>
        <v>0</v>
      </c>
      <c r="I52" s="62">
        <f>SUM(I53:I54)</f>
        <v>4238</v>
      </c>
    </row>
    <row r="53" spans="1:13" x14ac:dyDescent="0.35">
      <c r="A53" s="2" t="s">
        <v>44</v>
      </c>
      <c r="B53" s="22"/>
      <c r="C53" s="22">
        <v>500</v>
      </c>
      <c r="D53" s="22"/>
      <c r="E53" s="58">
        <f t="shared" si="1"/>
        <v>500</v>
      </c>
      <c r="F53" s="71"/>
      <c r="G53" s="54">
        <v>0</v>
      </c>
      <c r="H53" s="54"/>
      <c r="I53" s="62">
        <f t="shared" ref="I53:I54" si="23">SUM(F53:H53)</f>
        <v>0</v>
      </c>
    </row>
    <row r="54" spans="1:13" x14ac:dyDescent="0.35">
      <c r="A54" s="2" t="s">
        <v>45</v>
      </c>
      <c r="B54" s="22">
        <v>5000</v>
      </c>
      <c r="C54" s="22"/>
      <c r="D54" s="22"/>
      <c r="E54" s="58">
        <f t="shared" si="1"/>
        <v>5000</v>
      </c>
      <c r="F54" s="71">
        <v>4238</v>
      </c>
      <c r="G54" s="54"/>
      <c r="H54" s="54"/>
      <c r="I54" s="62">
        <f t="shared" si="23"/>
        <v>4238</v>
      </c>
    </row>
    <row r="55" spans="1:13" x14ac:dyDescent="0.35">
      <c r="A55" s="9" t="s">
        <v>46</v>
      </c>
      <c r="B55" s="24">
        <f>B43+B5</f>
        <v>2203987</v>
      </c>
      <c r="C55" s="24">
        <f t="shared" ref="C55:D55" si="24">C43+C5</f>
        <v>433010</v>
      </c>
      <c r="D55" s="24">
        <f t="shared" si="24"/>
        <v>32100</v>
      </c>
      <c r="E55" s="58">
        <f>E5+E43</f>
        <v>2669097</v>
      </c>
      <c r="F55" s="72">
        <f>F43+F5</f>
        <v>3096304</v>
      </c>
      <c r="G55" s="55">
        <f t="shared" ref="G55" si="25">G43+G5</f>
        <v>57447</v>
      </c>
      <c r="H55" s="55">
        <f>H43+H5</f>
        <v>0</v>
      </c>
      <c r="I55" s="62">
        <f>I5+I43</f>
        <v>3157131</v>
      </c>
    </row>
    <row r="56" spans="1:13" x14ac:dyDescent="0.35">
      <c r="A56" s="9" t="s">
        <v>47</v>
      </c>
      <c r="B56" s="24">
        <f>B57+B58+B59</f>
        <v>327023</v>
      </c>
      <c r="C56" s="24">
        <f t="shared" ref="C56:D56" si="26">C57+C58+C59</f>
        <v>148006</v>
      </c>
      <c r="D56" s="24">
        <f t="shared" si="26"/>
        <v>0</v>
      </c>
      <c r="E56" s="58">
        <f>SUM(E57:E59)</f>
        <v>475029</v>
      </c>
      <c r="F56" s="72">
        <f>F57+F58+F59</f>
        <v>428415</v>
      </c>
      <c r="G56" s="55">
        <f t="shared" ref="G56:H56" si="27">G57+G58+G59</f>
        <v>69302</v>
      </c>
      <c r="H56" s="55">
        <f t="shared" si="27"/>
        <v>0</v>
      </c>
      <c r="I56" s="62">
        <f>SUM(I57:I59)</f>
        <v>487248</v>
      </c>
    </row>
    <row r="57" spans="1:13" x14ac:dyDescent="0.35">
      <c r="A57" s="1" t="s">
        <v>48</v>
      </c>
      <c r="B57" s="26">
        <v>40179</v>
      </c>
      <c r="C57" s="26">
        <v>40685</v>
      </c>
      <c r="D57" s="26"/>
      <c r="E57" s="58">
        <f t="shared" si="1"/>
        <v>80864</v>
      </c>
      <c r="F57" s="69">
        <v>23201</v>
      </c>
      <c r="G57" s="52">
        <v>40685</v>
      </c>
      <c r="H57" s="52"/>
      <c r="I57" s="62">
        <f t="shared" ref="I57:I58" si="28">SUM(F57:H57)</f>
        <v>63886</v>
      </c>
    </row>
    <row r="58" spans="1:13" x14ac:dyDescent="0.35">
      <c r="A58" s="1" t="s">
        <v>49</v>
      </c>
      <c r="B58" s="26"/>
      <c r="C58" s="26"/>
      <c r="D58" s="26"/>
      <c r="E58" s="58">
        <f t="shared" si="1"/>
        <v>0</v>
      </c>
      <c r="F58" s="69"/>
      <c r="G58" s="52"/>
      <c r="H58" s="52"/>
      <c r="I58" s="62">
        <f t="shared" si="28"/>
        <v>0</v>
      </c>
    </row>
    <row r="59" spans="1:13" x14ac:dyDescent="0.35">
      <c r="A59" s="1" t="s">
        <v>50</v>
      </c>
      <c r="B59" s="26">
        <f>B60+B61</f>
        <v>286844</v>
      </c>
      <c r="C59" s="26">
        <f>C60+C61</f>
        <v>107321</v>
      </c>
      <c r="D59" s="26"/>
      <c r="E59" s="58">
        <f>E60+E61</f>
        <v>394165</v>
      </c>
      <c r="F59" s="69">
        <v>405214</v>
      </c>
      <c r="G59" s="52">
        <v>28617</v>
      </c>
      <c r="H59" s="52"/>
      <c r="I59" s="62">
        <f>I60+I61</f>
        <v>423362</v>
      </c>
    </row>
    <row r="60" spans="1:13" x14ac:dyDescent="0.35">
      <c r="A60" s="1" t="s">
        <v>51</v>
      </c>
      <c r="B60" s="26">
        <v>286844</v>
      </c>
      <c r="C60" s="26"/>
      <c r="D60" s="26"/>
      <c r="E60" s="58">
        <f t="shared" si="1"/>
        <v>286844</v>
      </c>
      <c r="F60" s="69">
        <f>423276+40+46-80000-28617</f>
        <v>314745</v>
      </c>
      <c r="G60" s="52"/>
      <c r="H60" s="52"/>
      <c r="I60" s="62">
        <f t="shared" ref="I60:I61" si="29">SUM(F60:H60)</f>
        <v>314745</v>
      </c>
    </row>
    <row r="61" spans="1:13" x14ac:dyDescent="0.35">
      <c r="A61" s="1" t="s">
        <v>52</v>
      </c>
      <c r="B61" s="26"/>
      <c r="C61" s="26">
        <v>107321</v>
      </c>
      <c r="D61" s="26"/>
      <c r="E61" s="58">
        <f t="shared" si="1"/>
        <v>107321</v>
      </c>
      <c r="F61" s="69">
        <v>80000</v>
      </c>
      <c r="G61" s="52">
        <f>28617</f>
        <v>28617</v>
      </c>
      <c r="H61" s="52"/>
      <c r="I61" s="62">
        <f t="shared" si="29"/>
        <v>108617</v>
      </c>
      <c r="L61" s="27"/>
    </row>
    <row r="62" spans="1:13" ht="15" thickBot="1" x14ac:dyDescent="0.4">
      <c r="A62" s="9" t="s">
        <v>53</v>
      </c>
      <c r="B62" s="24">
        <f>B56+B55</f>
        <v>2531010</v>
      </c>
      <c r="C62" s="24">
        <f t="shared" ref="C62:D62" si="30">C56+C55</f>
        <v>581016</v>
      </c>
      <c r="D62" s="24">
        <f t="shared" si="30"/>
        <v>32100</v>
      </c>
      <c r="E62" s="58">
        <f>E56+E55</f>
        <v>3144126</v>
      </c>
      <c r="F62" s="74">
        <f>F56+F55</f>
        <v>3524719</v>
      </c>
      <c r="G62" s="75">
        <f t="shared" ref="G62" si="31">G56+G55</f>
        <v>126749</v>
      </c>
      <c r="H62" s="75">
        <f>H56+H55</f>
        <v>0</v>
      </c>
      <c r="I62" s="101">
        <f>I56+I55</f>
        <v>3644379</v>
      </c>
      <c r="M62" s="27"/>
    </row>
    <row r="63" spans="1:13" x14ac:dyDescent="0.35">
      <c r="A63" s="5"/>
      <c r="B63" s="5"/>
      <c r="C63" s="5"/>
      <c r="D63" s="5"/>
      <c r="E63" s="5"/>
    </row>
    <row r="64" spans="1:13" x14ac:dyDescent="0.35">
      <c r="A64" s="4"/>
      <c r="B64" s="4"/>
      <c r="C64" s="4"/>
      <c r="D64" s="4"/>
      <c r="E64" s="4"/>
    </row>
    <row r="65" spans="1:11" x14ac:dyDescent="0.35">
      <c r="A65" s="106" t="s">
        <v>80</v>
      </c>
      <c r="B65" s="106"/>
      <c r="C65" s="106"/>
      <c r="D65" s="106"/>
      <c r="E65" s="106"/>
      <c r="F65" s="106"/>
      <c r="G65" s="106"/>
      <c r="H65" s="106"/>
      <c r="I65" s="106"/>
    </row>
    <row r="67" spans="1:11" ht="15" thickBot="1" x14ac:dyDescent="0.4">
      <c r="F67" s="42"/>
      <c r="G67" s="42"/>
      <c r="H67" s="107" t="s">
        <v>81</v>
      </c>
      <c r="I67" s="107"/>
      <c r="J67" s="42"/>
    </row>
    <row r="68" spans="1:11" x14ac:dyDescent="0.35">
      <c r="A68" s="109" t="s">
        <v>54</v>
      </c>
      <c r="B68" s="110" t="s">
        <v>79</v>
      </c>
      <c r="C68" s="110"/>
      <c r="D68" s="110"/>
      <c r="E68" s="111"/>
      <c r="F68" s="103" t="s">
        <v>86</v>
      </c>
      <c r="G68" s="104"/>
      <c r="H68" s="104"/>
      <c r="I68" s="105"/>
    </row>
    <row r="69" spans="1:11" ht="34.5" x14ac:dyDescent="0.35">
      <c r="A69" s="109"/>
      <c r="B69" s="33" t="s">
        <v>1</v>
      </c>
      <c r="C69" s="33" t="s">
        <v>2</v>
      </c>
      <c r="D69" s="33" t="s">
        <v>3</v>
      </c>
      <c r="E69" s="57" t="s">
        <v>4</v>
      </c>
      <c r="F69" s="59" t="s">
        <v>1</v>
      </c>
      <c r="G69" s="44" t="s">
        <v>2</v>
      </c>
      <c r="H69" s="44" t="s">
        <v>3</v>
      </c>
      <c r="I69" s="60" t="s">
        <v>4</v>
      </c>
    </row>
    <row r="70" spans="1:11" x14ac:dyDescent="0.35">
      <c r="A70" s="34" t="s">
        <v>55</v>
      </c>
      <c r="B70" s="35">
        <f>B71+B72+B73+B74+B75</f>
        <v>1611709</v>
      </c>
      <c r="C70" s="35">
        <f t="shared" ref="C70:D70" si="32">C71+C72+C73+C74+C75</f>
        <v>332252</v>
      </c>
      <c r="D70" s="35">
        <f t="shared" si="32"/>
        <v>55557</v>
      </c>
      <c r="E70" s="58">
        <f>B70+C70+D70</f>
        <v>1999518</v>
      </c>
      <c r="F70" s="61">
        <f>F71+F72+F73+F74+F75</f>
        <v>2048871</v>
      </c>
      <c r="G70" s="61">
        <f t="shared" ref="G70:H70" si="33">G71+G72+G73+G74+G75</f>
        <v>40731</v>
      </c>
      <c r="H70" s="61">
        <f t="shared" si="33"/>
        <v>49928</v>
      </c>
      <c r="I70" s="62">
        <f>F70+G70+H70</f>
        <v>2139530</v>
      </c>
    </row>
    <row r="71" spans="1:11" x14ac:dyDescent="0.35">
      <c r="A71" s="2" t="s">
        <v>56</v>
      </c>
      <c r="B71" s="17">
        <f>157401+168220+3442+15512-11077</f>
        <v>333498</v>
      </c>
      <c r="C71" s="17">
        <f>42539+800</f>
        <v>43339</v>
      </c>
      <c r="D71" s="17">
        <f>8226</f>
        <v>8226</v>
      </c>
      <c r="E71" s="79">
        <f>B71+C71+D71</f>
        <v>385063</v>
      </c>
      <c r="F71" s="66">
        <f>273171+157231+15013</f>
        <v>445415</v>
      </c>
      <c r="G71" s="50"/>
      <c r="H71" s="50">
        <v>9947</v>
      </c>
      <c r="I71" s="84">
        <f>F71+G71+H71</f>
        <v>455362</v>
      </c>
    </row>
    <row r="72" spans="1:11" x14ac:dyDescent="0.35">
      <c r="A72" s="12" t="s">
        <v>57</v>
      </c>
      <c r="B72" s="17">
        <f>42500+49960+956+4303-3249</f>
        <v>94470</v>
      </c>
      <c r="C72" s="17">
        <f>10998+216</f>
        <v>11214</v>
      </c>
      <c r="D72" s="17">
        <f>2115</f>
        <v>2115</v>
      </c>
      <c r="E72" s="79">
        <f>B72+C72+D72</f>
        <v>107799</v>
      </c>
      <c r="F72" s="66">
        <f>3948+43851+42655</f>
        <v>90454</v>
      </c>
      <c r="G72" s="50"/>
      <c r="H72" s="50">
        <v>2686</v>
      </c>
      <c r="I72" s="84">
        <f>F72+G72+H72</f>
        <v>93140</v>
      </c>
    </row>
    <row r="73" spans="1:11" x14ac:dyDescent="0.35">
      <c r="A73" s="1" t="s">
        <v>58</v>
      </c>
      <c r="B73" s="17">
        <f>59223+300+2000+2500+4385+500+800+39500+55908+14112+42315+6400+11350+70100+16950+100+5050</f>
        <v>331493</v>
      </c>
      <c r="C73" s="17">
        <v>147805</v>
      </c>
      <c r="D73" s="17">
        <f>400+1200</f>
        <v>1600</v>
      </c>
      <c r="E73" s="79">
        <f>B73+C73+D73</f>
        <v>480898</v>
      </c>
      <c r="F73" s="66">
        <f>5465+53797+487028</f>
        <v>546290</v>
      </c>
      <c r="G73" s="50"/>
      <c r="H73" s="50">
        <v>22</v>
      </c>
      <c r="I73" s="84">
        <f>F73+G73+H73</f>
        <v>546312</v>
      </c>
    </row>
    <row r="74" spans="1:11" x14ac:dyDescent="0.35">
      <c r="A74" s="7" t="s">
        <v>59</v>
      </c>
      <c r="B74" s="15"/>
      <c r="C74" s="15">
        <v>39100</v>
      </c>
      <c r="D74" s="15">
        <f>43616</f>
        <v>43616</v>
      </c>
      <c r="E74" s="79">
        <f>B74+C74+D74</f>
        <v>82716</v>
      </c>
      <c r="F74" s="64"/>
      <c r="G74" s="47">
        <v>40731</v>
      </c>
      <c r="H74" s="47">
        <v>37273</v>
      </c>
      <c r="I74" s="84">
        <f>F74+G74+H74</f>
        <v>78004</v>
      </c>
    </row>
    <row r="75" spans="1:11" x14ac:dyDescent="0.35">
      <c r="A75" s="13" t="s">
        <v>60</v>
      </c>
      <c r="B75" s="15">
        <f>B76+B77+B78+B79</f>
        <v>852248</v>
      </c>
      <c r="C75" s="15">
        <f t="shared" ref="C75:D75" si="34">C76+C77+C78+C79</f>
        <v>90794</v>
      </c>
      <c r="D75" s="15">
        <f t="shared" si="34"/>
        <v>0</v>
      </c>
      <c r="E75" s="80">
        <f>E76+E77+E78+E79</f>
        <v>943042</v>
      </c>
      <c r="F75" s="64">
        <f>F76+F77+F78+F79</f>
        <v>966712</v>
      </c>
      <c r="G75" s="47">
        <f t="shared" ref="G75:H75" si="35">G76+G77+G78+G79</f>
        <v>0</v>
      </c>
      <c r="H75" s="47">
        <f t="shared" si="35"/>
        <v>0</v>
      </c>
      <c r="I75" s="85">
        <f>I76+I77+I78+I79</f>
        <v>966712</v>
      </c>
      <c r="K75" s="27"/>
    </row>
    <row r="76" spans="1:11" x14ac:dyDescent="0.35">
      <c r="A76" s="2" t="s">
        <v>61</v>
      </c>
      <c r="B76" s="16"/>
      <c r="C76" s="16"/>
      <c r="D76" s="16"/>
      <c r="E76" s="80">
        <f t="shared" ref="E76:E88" si="36">B76+C76+D76</f>
        <v>0</v>
      </c>
      <c r="F76" s="68"/>
      <c r="G76" s="49"/>
      <c r="H76" s="49"/>
      <c r="I76" s="85">
        <f t="shared" ref="I76:I89" si="37">F76+G76+H76</f>
        <v>0</v>
      </c>
    </row>
    <row r="77" spans="1:11" x14ac:dyDescent="0.35">
      <c r="A77" s="2" t="s">
        <v>62</v>
      </c>
      <c r="B77" s="17"/>
      <c r="C77" s="17">
        <f>10000</f>
        <v>10000</v>
      </c>
      <c r="D77" s="17"/>
      <c r="E77" s="80">
        <f t="shared" si="36"/>
        <v>10000</v>
      </c>
      <c r="F77" s="66"/>
      <c r="G77" s="50"/>
      <c r="H77" s="50"/>
      <c r="I77" s="85">
        <f t="shared" si="37"/>
        <v>0</v>
      </c>
    </row>
    <row r="78" spans="1:11" x14ac:dyDescent="0.35">
      <c r="A78" s="2" t="s">
        <v>63</v>
      </c>
      <c r="B78" s="17">
        <f>392382+104</f>
        <v>392486</v>
      </c>
      <c r="C78" s="17">
        <f>16125</f>
        <v>16125</v>
      </c>
      <c r="D78" s="17"/>
      <c r="E78" s="79">
        <f t="shared" si="36"/>
        <v>408611</v>
      </c>
      <c r="F78" s="66">
        <f>1833+419750</f>
        <v>421583</v>
      </c>
      <c r="G78" s="50"/>
      <c r="H78" s="50"/>
      <c r="I78" s="84">
        <f t="shared" si="37"/>
        <v>421583</v>
      </c>
    </row>
    <row r="79" spans="1:11" x14ac:dyDescent="0.35">
      <c r="A79" s="2" t="s">
        <v>64</v>
      </c>
      <c r="B79" s="17">
        <f>572+12356+25955+10884+47621+7959+36917+6565+14890+50511+23753+3091+25725+45872+120600+8265+3900+14326</f>
        <v>459762</v>
      </c>
      <c r="C79" s="17">
        <f>11000+27818+4100+3000+9701+4050+5000</f>
        <v>64669</v>
      </c>
      <c r="D79" s="17"/>
      <c r="E79" s="80">
        <f t="shared" si="36"/>
        <v>524431</v>
      </c>
      <c r="F79" s="66">
        <f>545129</f>
        <v>545129</v>
      </c>
      <c r="G79" s="50"/>
      <c r="H79" s="50"/>
      <c r="I79" s="85">
        <f t="shared" si="37"/>
        <v>545129</v>
      </c>
    </row>
    <row r="80" spans="1:11" x14ac:dyDescent="0.35">
      <c r="A80" s="9" t="s">
        <v>65</v>
      </c>
      <c r="B80" s="18">
        <f>B81+B82+B83</f>
        <v>524983</v>
      </c>
      <c r="C80" s="18">
        <f t="shared" ref="C80:D80" si="38">C81+C82+C83</f>
        <v>369922</v>
      </c>
      <c r="D80" s="18">
        <f t="shared" si="38"/>
        <v>0</v>
      </c>
      <c r="E80" s="81">
        <f t="shared" si="36"/>
        <v>894905</v>
      </c>
      <c r="F80" s="86">
        <f>F81+F82+F83</f>
        <v>1040718</v>
      </c>
      <c r="G80" s="76">
        <f t="shared" ref="G80:H80" si="39">G81+G82+G83</f>
        <v>70150</v>
      </c>
      <c r="H80" s="76">
        <f t="shared" si="39"/>
        <v>0</v>
      </c>
      <c r="I80" s="87">
        <f t="shared" si="37"/>
        <v>1110868</v>
      </c>
    </row>
    <row r="81" spans="1:10" x14ac:dyDescent="0.35">
      <c r="A81" s="1" t="s">
        <v>66</v>
      </c>
      <c r="B81" s="15">
        <f>80000+6000+13268+1732+10000</f>
        <v>111000</v>
      </c>
      <c r="C81" s="15">
        <v>366422</v>
      </c>
      <c r="D81" s="15"/>
      <c r="E81" s="81">
        <f t="shared" si="36"/>
        <v>477422</v>
      </c>
      <c r="F81" s="64">
        <f>249+783+974297</f>
        <v>975329</v>
      </c>
      <c r="G81" s="47"/>
      <c r="H81" s="47"/>
      <c r="I81" s="87">
        <f t="shared" si="37"/>
        <v>975329</v>
      </c>
    </row>
    <row r="82" spans="1:10" x14ac:dyDescent="0.35">
      <c r="A82" s="2" t="s">
        <v>67</v>
      </c>
      <c r="B82" s="36">
        <f>24496+389487</f>
        <v>413983</v>
      </c>
      <c r="C82" s="36">
        <v>0</v>
      </c>
      <c r="D82" s="36"/>
      <c r="E82" s="81">
        <f t="shared" si="36"/>
        <v>413983</v>
      </c>
      <c r="F82" s="67">
        <v>65389</v>
      </c>
      <c r="G82" s="51"/>
      <c r="H82" s="51"/>
      <c r="I82" s="87">
        <f t="shared" si="37"/>
        <v>65389</v>
      </c>
    </row>
    <row r="83" spans="1:10" x14ac:dyDescent="0.35">
      <c r="A83" s="6" t="s">
        <v>68</v>
      </c>
      <c r="B83" s="19">
        <f>B84+B85</f>
        <v>0</v>
      </c>
      <c r="C83" s="19">
        <f t="shared" ref="C83:D83" si="40">C84+C85</f>
        <v>3500</v>
      </c>
      <c r="D83" s="19">
        <f t="shared" si="40"/>
        <v>0</v>
      </c>
      <c r="E83" s="82">
        <f t="shared" si="36"/>
        <v>3500</v>
      </c>
      <c r="F83" s="63">
        <f>F84+F85</f>
        <v>0</v>
      </c>
      <c r="G83" s="46">
        <f t="shared" ref="G83:H83" si="41">G84+G85</f>
        <v>70150</v>
      </c>
      <c r="H83" s="46">
        <f t="shared" si="41"/>
        <v>0</v>
      </c>
      <c r="I83" s="88">
        <f t="shared" si="37"/>
        <v>70150</v>
      </c>
    </row>
    <row r="84" spans="1:10" x14ac:dyDescent="0.35">
      <c r="A84" s="8" t="s">
        <v>69</v>
      </c>
      <c r="B84" s="16"/>
      <c r="C84" s="16"/>
      <c r="D84" s="16"/>
      <c r="E84" s="82">
        <f t="shared" si="36"/>
        <v>0</v>
      </c>
      <c r="F84" s="68"/>
      <c r="G84" s="49">
        <v>57322</v>
      </c>
      <c r="H84" s="49"/>
      <c r="I84" s="88">
        <f t="shared" si="37"/>
        <v>57322</v>
      </c>
    </row>
    <row r="85" spans="1:10" x14ac:dyDescent="0.35">
      <c r="A85" s="8" t="s">
        <v>70</v>
      </c>
      <c r="B85" s="15"/>
      <c r="C85" s="15">
        <v>3500</v>
      </c>
      <c r="D85" s="15"/>
      <c r="E85" s="82">
        <f t="shared" si="36"/>
        <v>3500</v>
      </c>
      <c r="F85" s="64"/>
      <c r="G85" s="47">
        <v>12828</v>
      </c>
      <c r="H85" s="47"/>
      <c r="I85" s="88">
        <f t="shared" si="37"/>
        <v>12828</v>
      </c>
    </row>
    <row r="86" spans="1:10" x14ac:dyDescent="0.35">
      <c r="A86" s="14" t="s">
        <v>71</v>
      </c>
      <c r="B86" s="40">
        <f>B80+B70</f>
        <v>2136692</v>
      </c>
      <c r="C86" s="40">
        <f t="shared" ref="C86:D86" si="42">C80+C70</f>
        <v>702174</v>
      </c>
      <c r="D86" s="40">
        <f t="shared" si="42"/>
        <v>55557</v>
      </c>
      <c r="E86" s="83">
        <f t="shared" si="36"/>
        <v>2894423</v>
      </c>
      <c r="F86" s="89">
        <f>F80+F70</f>
        <v>3089589</v>
      </c>
      <c r="G86" s="77">
        <f t="shared" ref="G86:H86" si="43">G80+G70</f>
        <v>110881</v>
      </c>
      <c r="H86" s="77">
        <f t="shared" si="43"/>
        <v>49928</v>
      </c>
      <c r="I86" s="90">
        <f t="shared" si="37"/>
        <v>3250398</v>
      </c>
    </row>
    <row r="87" spans="1:10" x14ac:dyDescent="0.35">
      <c r="A87" s="14" t="s">
        <v>72</v>
      </c>
      <c r="B87" s="40">
        <f t="shared" ref="B87:D87" si="44">B88+B89</f>
        <v>124103</v>
      </c>
      <c r="C87" s="40">
        <f t="shared" si="44"/>
        <v>97926</v>
      </c>
      <c r="D87" s="40">
        <f t="shared" si="44"/>
        <v>0</v>
      </c>
      <c r="E87" s="83">
        <f t="shared" si="36"/>
        <v>222029</v>
      </c>
      <c r="F87" s="89">
        <f>F88+F89</f>
        <v>346386</v>
      </c>
      <c r="G87" s="77">
        <f t="shared" ref="G87:H87" si="45">G88+G89</f>
        <v>0</v>
      </c>
      <c r="H87" s="77">
        <f t="shared" si="45"/>
        <v>0</v>
      </c>
      <c r="I87" s="90">
        <f t="shared" si="37"/>
        <v>346386</v>
      </c>
    </row>
    <row r="88" spans="1:10" s="96" customFormat="1" x14ac:dyDescent="0.35">
      <c r="A88" s="8" t="s">
        <v>73</v>
      </c>
      <c r="B88" s="16">
        <f>122768+335-10000</f>
        <v>113103</v>
      </c>
      <c r="C88" s="16">
        <f>98000-74</f>
        <v>97926</v>
      </c>
      <c r="D88" s="16"/>
      <c r="E88" s="95">
        <f t="shared" si="36"/>
        <v>211029</v>
      </c>
      <c r="F88" s="68">
        <v>346386</v>
      </c>
      <c r="G88" s="49">
        <v>0</v>
      </c>
      <c r="H88" s="49"/>
      <c r="I88" s="90">
        <f t="shared" si="37"/>
        <v>346386</v>
      </c>
      <c r="J88" s="28"/>
    </row>
    <row r="89" spans="1:10" x14ac:dyDescent="0.35">
      <c r="A89" s="8" t="s">
        <v>74</v>
      </c>
      <c r="B89" s="20">
        <v>11000</v>
      </c>
      <c r="C89" s="20"/>
      <c r="D89" s="41"/>
      <c r="E89" s="83">
        <f t="shared" ref="E89" si="46">B89+C89+D89</f>
        <v>11000</v>
      </c>
      <c r="F89" s="65"/>
      <c r="G89" s="48"/>
      <c r="H89" s="78"/>
      <c r="I89" s="90">
        <f t="shared" si="37"/>
        <v>0</v>
      </c>
    </row>
    <row r="90" spans="1:10" x14ac:dyDescent="0.35">
      <c r="A90" s="9" t="s">
        <v>75</v>
      </c>
      <c r="B90" s="18">
        <f>B91+B92</f>
        <v>9434</v>
      </c>
      <c r="C90" s="18">
        <f t="shared" ref="C90:D90" si="47">C91+C92</f>
        <v>18240</v>
      </c>
      <c r="D90" s="18">
        <f t="shared" si="47"/>
        <v>0</v>
      </c>
      <c r="E90" s="81">
        <f>B90+C90+D90</f>
        <v>27674</v>
      </c>
      <c r="F90" s="86">
        <f>F91+F92+F93</f>
        <v>31156</v>
      </c>
      <c r="G90" s="76">
        <f t="shared" ref="G90:H90" si="48">G91+G92</f>
        <v>16439</v>
      </c>
      <c r="H90" s="76">
        <f t="shared" si="48"/>
        <v>0</v>
      </c>
      <c r="I90" s="87">
        <f>F90+G90+H90</f>
        <v>47595</v>
      </c>
    </row>
    <row r="91" spans="1:10" x14ac:dyDescent="0.35">
      <c r="A91" s="1" t="s">
        <v>76</v>
      </c>
      <c r="B91" s="15">
        <v>9434</v>
      </c>
      <c r="C91" s="15">
        <v>18240</v>
      </c>
      <c r="D91" s="15"/>
      <c r="E91" s="81">
        <f>B91+C91+D91</f>
        <v>27674</v>
      </c>
      <c r="F91" s="64">
        <v>4671</v>
      </c>
      <c r="G91" s="47">
        <f>21110-4671</f>
        <v>16439</v>
      </c>
      <c r="H91" s="47"/>
      <c r="I91" s="87">
        <f>F91+G91+H91</f>
        <v>21110</v>
      </c>
    </row>
    <row r="92" spans="1:10" x14ac:dyDescent="0.35">
      <c r="A92" s="1" t="s">
        <v>77</v>
      </c>
      <c r="B92" s="15"/>
      <c r="C92" s="15"/>
      <c r="D92" s="15"/>
      <c r="E92" s="81">
        <f>B92+C92+D92</f>
        <v>0</v>
      </c>
      <c r="F92" s="64"/>
      <c r="G92" s="47"/>
      <c r="H92" s="47"/>
      <c r="I92" s="87">
        <f>F92+G92+H92</f>
        <v>0</v>
      </c>
    </row>
    <row r="93" spans="1:10" x14ac:dyDescent="0.35">
      <c r="A93" s="1" t="s">
        <v>90</v>
      </c>
      <c r="B93" s="15"/>
      <c r="C93" s="15"/>
      <c r="D93" s="15"/>
      <c r="E93" s="81"/>
      <c r="F93" s="97">
        <v>26485</v>
      </c>
      <c r="G93" s="98"/>
      <c r="H93" s="98"/>
      <c r="I93" s="99">
        <v>26485</v>
      </c>
    </row>
    <row r="94" spans="1:10" ht="15" thickBot="1" x14ac:dyDescent="0.4">
      <c r="A94" s="9" t="s">
        <v>78</v>
      </c>
      <c r="B94" s="18">
        <f>B90+B87+B86</f>
        <v>2270229</v>
      </c>
      <c r="C94" s="18">
        <f t="shared" ref="C94:D94" si="49">C90+C87+C86</f>
        <v>818340</v>
      </c>
      <c r="D94" s="18">
        <f t="shared" si="49"/>
        <v>55557</v>
      </c>
      <c r="E94" s="81">
        <f>B94+C94+D94</f>
        <v>3144126</v>
      </c>
      <c r="F94" s="91">
        <f>F90+F87+F86</f>
        <v>3467131</v>
      </c>
      <c r="G94" s="92">
        <f t="shared" ref="G94:H94" si="50">G90+G87+G86</f>
        <v>127320</v>
      </c>
      <c r="H94" s="92">
        <f t="shared" si="50"/>
        <v>49928</v>
      </c>
      <c r="I94" s="93">
        <f>F94+G94+H94</f>
        <v>3644379</v>
      </c>
    </row>
    <row r="96" spans="1:10" x14ac:dyDescent="0.35">
      <c r="E96" s="29"/>
      <c r="H96" s="32"/>
    </row>
    <row r="101" spans="10:10" x14ac:dyDescent="0.35">
      <c r="J101" s="27"/>
    </row>
  </sheetData>
  <mergeCells count="10">
    <mergeCell ref="F3:I3"/>
    <mergeCell ref="F68:I68"/>
    <mergeCell ref="A1:I1"/>
    <mergeCell ref="A65:I65"/>
    <mergeCell ref="H67:I67"/>
    <mergeCell ref="H2:I2"/>
    <mergeCell ref="A68:A69"/>
    <mergeCell ref="B68:E68"/>
    <mergeCell ref="A3:A4"/>
    <mergeCell ref="B3:E3"/>
  </mergeCells>
  <pageMargins left="0.70866141732283472" right="0.70866141732283472" top="0.74803149606299213" bottom="0.74803149606299213" header="0.31496062992125984" footer="0.31496062992125984"/>
  <pageSetup paperSize="8" scale="75" orientation="landscape" horizontalDpi="4294967293" verticalDpi="4294967293" r:id="rId1"/>
  <headerFooter>
    <oddHeader>&amp;C1. sz. melléklet a 4/2016.(IV.04.) önkormányzati rendelethez&amp;R 1. sz. melléklet a __/2016. ( ) önkormányzati rendelethez</oddHeader>
  </headerFooter>
  <rowBreaks count="1" manualBreakCount="1">
    <brk id="6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Munka1</vt:lpstr>
      <vt:lpstr>Munka1!Nyomtatási_terület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Pabar Beatrix</dc:creator>
  <cp:lastModifiedBy>jdoczine</cp:lastModifiedBy>
  <cp:lastPrinted>2016-04-04T12:01:59Z</cp:lastPrinted>
  <dcterms:created xsi:type="dcterms:W3CDTF">2015-01-28T12:24:29Z</dcterms:created>
  <dcterms:modified xsi:type="dcterms:W3CDTF">2016-04-04T12:02:17Z</dcterms:modified>
</cp:coreProperties>
</file>