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F25C73-197E-48D2-B636-4315063B9065}" xr6:coauthVersionLast="45" xr6:coauthVersionMax="45" xr10:uidLastSave="{00000000-0000-0000-0000-000000000000}"/>
  <bookViews>
    <workbookView xWindow="-120" yWindow="-120" windowWidth="20730" windowHeight="11160" tabRatio="955" activeTab="2" xr2:uid="{23F9C3D0-0FF2-46EA-B5D4-2B54E3670631}"/>
  </bookViews>
  <sheets>
    <sheet name="RM_1.1.sz.mell." sheetId="1" r:id="rId1"/>
    <sheet name="RM_1.2.sz.mell." sheetId="2" r:id="rId2"/>
    <sheet name="RM_2.1.sz.mell." sheetId="3" r:id="rId3"/>
    <sheet name="RM_2.2.sz.mell." sheetId="10" r:id="rId4"/>
    <sheet name="RM_6.sz.mell." sheetId="11" r:id="rId5"/>
    <sheet name="RM_9.2.sz.mell" sheetId="4" r:id="rId6"/>
    <sheet name="RM_9.2.1.sz.mell" sheetId="5" r:id="rId7"/>
  </sheets>
  <externalReferences>
    <externalReference r:id="rId8"/>
    <externalReference r:id="rId9"/>
  </externalReferences>
  <definedNames>
    <definedName name="_xlnm.Print_Titles" localSheetId="6">'RM_9.2.1.sz.mell'!$1:$7</definedName>
    <definedName name="_xlnm.Print_Titles" localSheetId="5">'RM_9.2.sz.mell'!$1:$7</definedName>
    <definedName name="_xlnm.Print_Area" localSheetId="0">'RM_1.1.sz.mell.'!$A$1:$K$166</definedName>
    <definedName name="_xlnm.Print_Area" localSheetId="1">'RM_1.2.sz.mell.'!$A$1:$K$166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L23" i="11"/>
  <c r="L25" i="11" s="1"/>
  <c r="L22" i="11" l="1"/>
  <c r="L21" i="11"/>
  <c r="L24" i="11" l="1"/>
  <c r="M24" i="11" s="1"/>
  <c r="M23" i="11"/>
  <c r="M25" i="11" s="1"/>
  <c r="E22" i="11"/>
  <c r="M22" i="11" s="1"/>
  <c r="D22" i="11"/>
  <c r="C22" i="11"/>
  <c r="B22" i="11"/>
  <c r="E21" i="11"/>
  <c r="M21" i="11" s="1"/>
  <c r="D21" i="11"/>
  <c r="C21" i="11"/>
  <c r="B21" i="11"/>
  <c r="L20" i="11"/>
  <c r="E20" i="11"/>
  <c r="M20" i="11" s="1"/>
  <c r="D20" i="11"/>
  <c r="C20" i="11"/>
  <c r="B20" i="11"/>
  <c r="L19" i="11"/>
  <c r="E19" i="11"/>
  <c r="D19" i="11"/>
  <c r="C19" i="11"/>
  <c r="B19" i="11"/>
  <c r="L18" i="11"/>
  <c r="E18" i="11"/>
  <c r="D18" i="11"/>
  <c r="C18" i="11"/>
  <c r="B18" i="11"/>
  <c r="E17" i="11"/>
  <c r="D17" i="11"/>
  <c r="L16" i="11"/>
  <c r="E16" i="11"/>
  <c r="D16" i="11"/>
  <c r="C16" i="11"/>
  <c r="B16" i="11"/>
  <c r="A16" i="11"/>
  <c r="L15" i="11"/>
  <c r="E15" i="11"/>
  <c r="M15" i="11" s="1"/>
  <c r="D15" i="11"/>
  <c r="C15" i="11"/>
  <c r="B15" i="11"/>
  <c r="A15" i="11"/>
  <c r="L14" i="11"/>
  <c r="E14" i="11"/>
  <c r="D14" i="11"/>
  <c r="C14" i="11"/>
  <c r="B14" i="11"/>
  <c r="A14" i="11"/>
  <c r="L13" i="11"/>
  <c r="E13" i="11"/>
  <c r="M13" i="11" s="1"/>
  <c r="D13" i="11"/>
  <c r="C13" i="11"/>
  <c r="B13" i="11"/>
  <c r="A13" i="11"/>
  <c r="L12" i="11"/>
  <c r="E12" i="11"/>
  <c r="D12" i="11"/>
  <c r="C12" i="11"/>
  <c r="B12" i="11"/>
  <c r="A12" i="11"/>
  <c r="L11" i="11"/>
  <c r="E11" i="11"/>
  <c r="M11" i="11" s="1"/>
  <c r="D11" i="11"/>
  <c r="C11" i="11"/>
  <c r="B11" i="11"/>
  <c r="A11" i="11"/>
  <c r="L10" i="11"/>
  <c r="E10" i="11"/>
  <c r="D10" i="11"/>
  <c r="C10" i="11"/>
  <c r="B10" i="11"/>
  <c r="A10" i="11"/>
  <c r="L9" i="11"/>
  <c r="E9" i="11"/>
  <c r="M9" i="11" s="1"/>
  <c r="D9" i="11"/>
  <c r="C9" i="11"/>
  <c r="B9" i="11"/>
  <c r="A9" i="11"/>
  <c r="L8" i="11"/>
  <c r="E8" i="11"/>
  <c r="D8" i="11"/>
  <c r="C8" i="11"/>
  <c r="B8" i="11"/>
  <c r="A8" i="11"/>
  <c r="L7" i="11"/>
  <c r="E7" i="11"/>
  <c r="D7" i="11"/>
  <c r="C7" i="11"/>
  <c r="B7" i="11"/>
  <c r="A7" i="11"/>
  <c r="M5" i="11"/>
  <c r="E5" i="11"/>
  <c r="D5" i="11"/>
  <c r="M4" i="11"/>
  <c r="C1" i="11"/>
  <c r="M18" i="11" l="1"/>
  <c r="M8" i="11"/>
  <c r="M10" i="11"/>
  <c r="M12" i="11"/>
  <c r="M14" i="11"/>
  <c r="M16" i="11"/>
  <c r="M19" i="11"/>
  <c r="E25" i="11"/>
  <c r="B25" i="11"/>
  <c r="D25" i="11"/>
  <c r="M7" i="11"/>
  <c r="G105" i="2"/>
  <c r="G121" i="1"/>
  <c r="G105" i="1"/>
  <c r="G33" i="10" l="1"/>
  <c r="C33" i="10"/>
  <c r="G32" i="10"/>
  <c r="C32" i="10"/>
  <c r="G31" i="10"/>
  <c r="C31" i="10"/>
  <c r="H30" i="10"/>
  <c r="G30" i="10"/>
  <c r="C30" i="10"/>
  <c r="G29" i="10"/>
  <c r="I29" i="10" s="1"/>
  <c r="F29" i="10"/>
  <c r="C29" i="10"/>
  <c r="E29" i="10" s="1"/>
  <c r="G28" i="10"/>
  <c r="I28" i="10" s="1"/>
  <c r="F28" i="10"/>
  <c r="C28" i="10"/>
  <c r="E28" i="10" s="1"/>
  <c r="G27" i="10"/>
  <c r="I27" i="10" s="1"/>
  <c r="F27" i="10"/>
  <c r="C27" i="10"/>
  <c r="E27" i="10" s="1"/>
  <c r="G26" i="10"/>
  <c r="I26" i="10" s="1"/>
  <c r="F26" i="10"/>
  <c r="C26" i="10"/>
  <c r="E26" i="10" s="1"/>
  <c r="G25" i="10"/>
  <c r="I25" i="10" s="1"/>
  <c r="C25" i="10"/>
  <c r="E25" i="10" s="1"/>
  <c r="G24" i="10"/>
  <c r="I24" i="10" s="1"/>
  <c r="D24" i="10"/>
  <c r="C24" i="10"/>
  <c r="I23" i="10"/>
  <c r="G23" i="10"/>
  <c r="E23" i="10"/>
  <c r="C23" i="10"/>
  <c r="I22" i="10"/>
  <c r="G22" i="10"/>
  <c r="E22" i="10"/>
  <c r="C22" i="10"/>
  <c r="I21" i="10"/>
  <c r="G21" i="10"/>
  <c r="E21" i="10"/>
  <c r="C21" i="10"/>
  <c r="I20" i="10"/>
  <c r="G20" i="10"/>
  <c r="E20" i="10"/>
  <c r="C20" i="10"/>
  <c r="I19" i="10"/>
  <c r="G19" i="10"/>
  <c r="E19" i="10"/>
  <c r="C19" i="10"/>
  <c r="I18" i="10"/>
  <c r="G18" i="10"/>
  <c r="E18" i="10"/>
  <c r="D18" i="10"/>
  <c r="D30" i="10" s="1"/>
  <c r="C18" i="10"/>
  <c r="H17" i="10"/>
  <c r="G17" i="10"/>
  <c r="D17" i="10"/>
  <c r="C17" i="10"/>
  <c r="G16" i="10"/>
  <c r="I16" i="10" s="1"/>
  <c r="C16" i="10"/>
  <c r="E16" i="10" s="1"/>
  <c r="B16" i="10"/>
  <c r="I15" i="10"/>
  <c r="G15" i="10"/>
  <c r="F15" i="10"/>
  <c r="C15" i="10"/>
  <c r="E15" i="10" s="1"/>
  <c r="B15" i="10"/>
  <c r="G14" i="10"/>
  <c r="I14" i="10" s="1"/>
  <c r="F14" i="10"/>
  <c r="C14" i="10"/>
  <c r="E14" i="10" s="1"/>
  <c r="B14" i="10"/>
  <c r="I13" i="10"/>
  <c r="G13" i="10"/>
  <c r="F13" i="10"/>
  <c r="C13" i="10"/>
  <c r="E13" i="10" s="1"/>
  <c r="B13" i="10"/>
  <c r="G12" i="10"/>
  <c r="I12" i="10" s="1"/>
  <c r="F12" i="10"/>
  <c r="C12" i="10"/>
  <c r="E12" i="10" s="1"/>
  <c r="B12" i="10"/>
  <c r="I11" i="10"/>
  <c r="G11" i="10"/>
  <c r="F11" i="10"/>
  <c r="C11" i="10"/>
  <c r="E11" i="10" s="1"/>
  <c r="G10" i="10"/>
  <c r="I10" i="10" s="1"/>
  <c r="C10" i="10"/>
  <c r="E10" i="10" s="1"/>
  <c r="G9" i="10"/>
  <c r="I9" i="10" s="1"/>
  <c r="C9" i="10"/>
  <c r="E9" i="10" s="1"/>
  <c r="G8" i="10"/>
  <c r="I8" i="10" s="1"/>
  <c r="C8" i="10"/>
  <c r="E8" i="10" s="1"/>
  <c r="G7" i="10"/>
  <c r="I7" i="10" s="1"/>
  <c r="C7" i="10"/>
  <c r="E7" i="10" s="1"/>
  <c r="G6" i="10"/>
  <c r="I6" i="10" s="1"/>
  <c r="C6" i="10"/>
  <c r="E6" i="10" s="1"/>
  <c r="H4" i="10"/>
  <c r="E4" i="10"/>
  <c r="I4" i="10" s="1"/>
  <c r="C4" i="10"/>
  <c r="G4" i="10" s="1"/>
  <c r="I2" i="10"/>
  <c r="J1" i="10"/>
  <c r="D32" i="10" l="1"/>
  <c r="E24" i="10"/>
  <c r="E30" i="10" s="1"/>
  <c r="E31" i="10" s="1"/>
  <c r="E17" i="10"/>
  <c r="H32" i="10"/>
  <c r="I17" i="10"/>
  <c r="I31" i="10" s="1"/>
  <c r="I30" i="10"/>
  <c r="H31" i="10"/>
  <c r="D31" i="10"/>
  <c r="E32" i="10" l="1"/>
  <c r="D33" i="10"/>
  <c r="H33" i="10"/>
  <c r="I33" i="10"/>
  <c r="E33" i="10"/>
  <c r="I32" i="10"/>
  <c r="J61" i="5" l="1"/>
  <c r="C61" i="5"/>
  <c r="K61" i="5" s="1"/>
  <c r="J60" i="5"/>
  <c r="C60" i="5"/>
  <c r="K60" i="5" s="1"/>
  <c r="C59" i="5"/>
  <c r="C58" i="5"/>
  <c r="J57" i="5"/>
  <c r="C57" i="5"/>
  <c r="K57" i="5" s="1"/>
  <c r="J56" i="5"/>
  <c r="C56" i="5"/>
  <c r="K56" i="5" s="1"/>
  <c r="J55" i="5"/>
  <c r="C55" i="5"/>
  <c r="K55" i="5" s="1"/>
  <c r="J54" i="5"/>
  <c r="J52" i="5" s="1"/>
  <c r="C54" i="5"/>
  <c r="J53" i="5"/>
  <c r="C53" i="5"/>
  <c r="K53" i="5" s="1"/>
  <c r="I52" i="5"/>
  <c r="H52" i="5"/>
  <c r="G52" i="5"/>
  <c r="F52" i="5"/>
  <c r="F58" i="5" s="1"/>
  <c r="E52" i="5"/>
  <c r="D52" i="5"/>
  <c r="D58" i="5" s="1"/>
  <c r="C52" i="5"/>
  <c r="J51" i="5"/>
  <c r="K51" i="5" s="1"/>
  <c r="J50" i="5"/>
  <c r="C50" i="5"/>
  <c r="K50" i="5" s="1"/>
  <c r="J49" i="5"/>
  <c r="C49" i="5"/>
  <c r="J48" i="5"/>
  <c r="C48" i="5"/>
  <c r="J47" i="5"/>
  <c r="C47" i="5"/>
  <c r="I46" i="5"/>
  <c r="I58" i="5" s="1"/>
  <c r="H46" i="5"/>
  <c r="G46" i="5"/>
  <c r="G58" i="5" s="1"/>
  <c r="F46" i="5"/>
  <c r="E46" i="5"/>
  <c r="E58" i="5" s="1"/>
  <c r="D46" i="5"/>
  <c r="C46" i="5"/>
  <c r="C44" i="5"/>
  <c r="J43" i="5"/>
  <c r="C43" i="5"/>
  <c r="J42" i="5"/>
  <c r="C42" i="5"/>
  <c r="K42" i="5" s="1"/>
  <c r="J41" i="5"/>
  <c r="C41" i="5"/>
  <c r="K41" i="5" s="1"/>
  <c r="J40" i="5"/>
  <c r="I40" i="5"/>
  <c r="H40" i="5"/>
  <c r="G40" i="5"/>
  <c r="F40" i="5"/>
  <c r="E40" i="5"/>
  <c r="D40" i="5"/>
  <c r="C40" i="5"/>
  <c r="C39" i="5"/>
  <c r="J38" i="5"/>
  <c r="C38" i="5"/>
  <c r="K38" i="5" s="1"/>
  <c r="J37" i="5"/>
  <c r="C37" i="5"/>
  <c r="K37" i="5" s="1"/>
  <c r="J36" i="5"/>
  <c r="C36" i="5"/>
  <c r="K36" i="5" s="1"/>
  <c r="J35" i="5"/>
  <c r="C35" i="5"/>
  <c r="K35" i="5" s="1"/>
  <c r="J34" i="5"/>
  <c r="J33" i="5" s="1"/>
  <c r="C34" i="5"/>
  <c r="K34" i="5" s="1"/>
  <c r="I33" i="5"/>
  <c r="I39" i="5" s="1"/>
  <c r="I44" i="5" s="1"/>
  <c r="H33" i="5"/>
  <c r="G33" i="5"/>
  <c r="G39" i="5" s="1"/>
  <c r="G44" i="5" s="1"/>
  <c r="F33" i="5"/>
  <c r="E33" i="5"/>
  <c r="E39" i="5" s="1"/>
  <c r="E44" i="5" s="1"/>
  <c r="D33" i="5"/>
  <c r="C33" i="5"/>
  <c r="J32" i="5"/>
  <c r="C32" i="5"/>
  <c r="K32" i="5" s="1"/>
  <c r="J31" i="5"/>
  <c r="C31" i="5"/>
  <c r="K31" i="5" s="1"/>
  <c r="J30" i="5"/>
  <c r="J28" i="5" s="1"/>
  <c r="C30" i="5"/>
  <c r="K30" i="5" s="1"/>
  <c r="J29" i="5"/>
  <c r="C29" i="5"/>
  <c r="K29" i="5" s="1"/>
  <c r="I28" i="5"/>
  <c r="H28" i="5"/>
  <c r="G28" i="5"/>
  <c r="F28" i="5"/>
  <c r="E28" i="5"/>
  <c r="D28" i="5"/>
  <c r="C28" i="5"/>
  <c r="J27" i="5"/>
  <c r="C27" i="5"/>
  <c r="K27" i="5" s="1"/>
  <c r="J26" i="5"/>
  <c r="C26" i="5"/>
  <c r="K26" i="5" s="1"/>
  <c r="J25" i="5"/>
  <c r="C25" i="5"/>
  <c r="K25" i="5" s="1"/>
  <c r="J24" i="5"/>
  <c r="J22" i="5" s="1"/>
  <c r="C24" i="5"/>
  <c r="K24" i="5" s="1"/>
  <c r="J23" i="5"/>
  <c r="C23" i="5"/>
  <c r="K23" i="5" s="1"/>
  <c r="I22" i="5"/>
  <c r="H22" i="5"/>
  <c r="G22" i="5"/>
  <c r="F22" i="5"/>
  <c r="E22" i="5"/>
  <c r="D22" i="5"/>
  <c r="C22" i="5"/>
  <c r="J21" i="5"/>
  <c r="C21" i="5"/>
  <c r="K21" i="5" s="1"/>
  <c r="J20" i="5"/>
  <c r="C20" i="5"/>
  <c r="K20" i="5" s="1"/>
  <c r="J19" i="5"/>
  <c r="C19" i="5"/>
  <c r="K19" i="5" s="1"/>
  <c r="J18" i="5"/>
  <c r="C18" i="5"/>
  <c r="K18" i="5" s="1"/>
  <c r="J17" i="5"/>
  <c r="C17" i="5"/>
  <c r="K17" i="5" s="1"/>
  <c r="J16" i="5"/>
  <c r="C16" i="5"/>
  <c r="K16" i="5" s="1"/>
  <c r="J15" i="5"/>
  <c r="C15" i="5"/>
  <c r="K15" i="5" s="1"/>
  <c r="J14" i="5"/>
  <c r="C14" i="5"/>
  <c r="K14" i="5" s="1"/>
  <c r="J13" i="5"/>
  <c r="C13" i="5"/>
  <c r="K13" i="5" s="1"/>
  <c r="J12" i="5"/>
  <c r="C12" i="5"/>
  <c r="K12" i="5" s="1"/>
  <c r="J11" i="5"/>
  <c r="C11" i="5"/>
  <c r="K11" i="5" s="1"/>
  <c r="J10" i="5"/>
  <c r="I10" i="5"/>
  <c r="H10" i="5"/>
  <c r="H39" i="5" s="1"/>
  <c r="H44" i="5" s="1"/>
  <c r="G10" i="5"/>
  <c r="F10" i="5"/>
  <c r="F39" i="5" s="1"/>
  <c r="F44" i="5" s="1"/>
  <c r="E10" i="5"/>
  <c r="D10" i="5"/>
  <c r="D39" i="5" s="1"/>
  <c r="D44" i="5" s="1"/>
  <c r="C10" i="5"/>
  <c r="K5" i="5"/>
  <c r="I5" i="5"/>
  <c r="H5" i="5"/>
  <c r="G5" i="5"/>
  <c r="F5" i="5"/>
  <c r="E5" i="5"/>
  <c r="D5" i="5"/>
  <c r="B3" i="5"/>
  <c r="B2" i="5"/>
  <c r="K1" i="5"/>
  <c r="J61" i="4"/>
  <c r="C61" i="4"/>
  <c r="K61" i="4" s="1"/>
  <c r="J60" i="4"/>
  <c r="C60" i="4"/>
  <c r="K60" i="4" s="1"/>
  <c r="C59" i="4"/>
  <c r="C58" i="4"/>
  <c r="J57" i="4"/>
  <c r="C57" i="4"/>
  <c r="K57" i="4" s="1"/>
  <c r="J56" i="4"/>
  <c r="C56" i="4"/>
  <c r="K56" i="4" s="1"/>
  <c r="J55" i="4"/>
  <c r="C55" i="4"/>
  <c r="K55" i="4" s="1"/>
  <c r="J54" i="4"/>
  <c r="C54" i="4"/>
  <c r="J53" i="4"/>
  <c r="C53" i="4"/>
  <c r="I52" i="4"/>
  <c r="H52" i="4"/>
  <c r="G52" i="4"/>
  <c r="F52" i="4"/>
  <c r="F58" i="4" s="1"/>
  <c r="E52" i="4"/>
  <c r="D52" i="4"/>
  <c r="D58" i="4" s="1"/>
  <c r="C52" i="4"/>
  <c r="J51" i="4"/>
  <c r="K51" i="4" s="1"/>
  <c r="J50" i="4"/>
  <c r="C50" i="4"/>
  <c r="K50" i="4" s="1"/>
  <c r="J49" i="4"/>
  <c r="C49" i="4"/>
  <c r="J48" i="4"/>
  <c r="C48" i="4"/>
  <c r="J47" i="4"/>
  <c r="C47" i="4"/>
  <c r="I46" i="4"/>
  <c r="I58" i="4" s="1"/>
  <c r="H46" i="4"/>
  <c r="G46" i="4"/>
  <c r="G58" i="4" s="1"/>
  <c r="F46" i="4"/>
  <c r="E46" i="4"/>
  <c r="E58" i="4" s="1"/>
  <c r="D46" i="4"/>
  <c r="C46" i="4"/>
  <c r="C44" i="4"/>
  <c r="J43" i="4"/>
  <c r="C43" i="4"/>
  <c r="J42" i="4"/>
  <c r="C42" i="4"/>
  <c r="K42" i="4" s="1"/>
  <c r="J41" i="4"/>
  <c r="C41" i="4"/>
  <c r="K41" i="4" s="1"/>
  <c r="J40" i="4"/>
  <c r="I40" i="4"/>
  <c r="H40" i="4"/>
  <c r="G40" i="4"/>
  <c r="F40" i="4"/>
  <c r="E40" i="4"/>
  <c r="D40" i="4"/>
  <c r="C40" i="4"/>
  <c r="C39" i="4"/>
  <c r="J38" i="4"/>
  <c r="C38" i="4"/>
  <c r="K38" i="4" s="1"/>
  <c r="J37" i="4"/>
  <c r="C37" i="4"/>
  <c r="K37" i="4" s="1"/>
  <c r="J36" i="4"/>
  <c r="C36" i="4"/>
  <c r="K36" i="4" s="1"/>
  <c r="J35" i="4"/>
  <c r="C35" i="4"/>
  <c r="K35" i="4" s="1"/>
  <c r="J34" i="4"/>
  <c r="J33" i="4" s="1"/>
  <c r="C34" i="4"/>
  <c r="K34" i="4" s="1"/>
  <c r="K33" i="4" s="1"/>
  <c r="I33" i="4"/>
  <c r="H33" i="4"/>
  <c r="G33" i="4"/>
  <c r="G39" i="4" s="1"/>
  <c r="G44" i="4" s="1"/>
  <c r="F33" i="4"/>
  <c r="E33" i="4"/>
  <c r="D33" i="4"/>
  <c r="C33" i="4"/>
  <c r="J32" i="4"/>
  <c r="C32" i="4"/>
  <c r="K32" i="4" s="1"/>
  <c r="J31" i="4"/>
  <c r="C31" i="4"/>
  <c r="K31" i="4" s="1"/>
  <c r="J30" i="4"/>
  <c r="J28" i="4" s="1"/>
  <c r="C30" i="4"/>
  <c r="K30" i="4" s="1"/>
  <c r="J29" i="4"/>
  <c r="C29" i="4"/>
  <c r="K29" i="4" s="1"/>
  <c r="I28" i="4"/>
  <c r="H28" i="4"/>
  <c r="G28" i="4"/>
  <c r="F28" i="4"/>
  <c r="E28" i="4"/>
  <c r="D28" i="4"/>
  <c r="C28" i="4"/>
  <c r="J27" i="4"/>
  <c r="C27" i="4"/>
  <c r="K27" i="4" s="1"/>
  <c r="C26" i="4"/>
  <c r="J25" i="4"/>
  <c r="C25" i="4"/>
  <c r="K25" i="4" s="1"/>
  <c r="J24" i="4"/>
  <c r="C24" i="4"/>
  <c r="K24" i="4" s="1"/>
  <c r="J23" i="4"/>
  <c r="C23" i="4"/>
  <c r="K23" i="4" s="1"/>
  <c r="K22" i="4" s="1"/>
  <c r="J22" i="4"/>
  <c r="I22" i="4"/>
  <c r="H22" i="4"/>
  <c r="G22" i="4"/>
  <c r="F22" i="4"/>
  <c r="E22" i="4"/>
  <c r="D22" i="4"/>
  <c r="C22" i="4"/>
  <c r="J21" i="4"/>
  <c r="C21" i="4"/>
  <c r="K21" i="4" s="1"/>
  <c r="J20" i="4"/>
  <c r="K20" i="4" s="1"/>
  <c r="C20" i="4"/>
  <c r="J19" i="4"/>
  <c r="C19" i="4"/>
  <c r="K19" i="4" s="1"/>
  <c r="J18" i="4"/>
  <c r="C18" i="4"/>
  <c r="K18" i="4" s="1"/>
  <c r="J17" i="4"/>
  <c r="C17" i="4"/>
  <c r="K17" i="4" s="1"/>
  <c r="J16" i="4"/>
  <c r="C16" i="4"/>
  <c r="J15" i="4"/>
  <c r="C15" i="4"/>
  <c r="K15" i="4" s="1"/>
  <c r="J14" i="4"/>
  <c r="C14" i="4"/>
  <c r="K14" i="4" s="1"/>
  <c r="J13" i="4"/>
  <c r="C13" i="4"/>
  <c r="K13" i="4" s="1"/>
  <c r="J12" i="4"/>
  <c r="J10" i="4" s="1"/>
  <c r="C12" i="4"/>
  <c r="J11" i="4"/>
  <c r="C11" i="4"/>
  <c r="K11" i="4" s="1"/>
  <c r="I10" i="4"/>
  <c r="I39" i="4" s="1"/>
  <c r="I44" i="4" s="1"/>
  <c r="H10" i="4"/>
  <c r="H39" i="4" s="1"/>
  <c r="H44" i="4" s="1"/>
  <c r="G10" i="4"/>
  <c r="F10" i="4"/>
  <c r="F39" i="4" s="1"/>
  <c r="F44" i="4" s="1"/>
  <c r="E10" i="4"/>
  <c r="E39" i="4" s="1"/>
  <c r="E44" i="4" s="1"/>
  <c r="D10" i="4"/>
  <c r="D39" i="4" s="1"/>
  <c r="D44" i="4" s="1"/>
  <c r="C10" i="4"/>
  <c r="K5" i="4"/>
  <c r="I5" i="4"/>
  <c r="H5" i="4"/>
  <c r="G5" i="4"/>
  <c r="F5" i="4"/>
  <c r="E5" i="4"/>
  <c r="D5" i="4"/>
  <c r="B2" i="4"/>
  <c r="K1" i="4"/>
  <c r="G32" i="3"/>
  <c r="C32" i="3"/>
  <c r="G31" i="3"/>
  <c r="C31" i="3"/>
  <c r="G30" i="3"/>
  <c r="C30" i="3"/>
  <c r="H29" i="3"/>
  <c r="G29" i="3"/>
  <c r="C29" i="3"/>
  <c r="G28" i="3"/>
  <c r="I28" i="3" s="1"/>
  <c r="F28" i="3"/>
  <c r="C28" i="3"/>
  <c r="E28" i="3" s="1"/>
  <c r="G27" i="3"/>
  <c r="I27" i="3" s="1"/>
  <c r="C27" i="3"/>
  <c r="E27" i="3" s="1"/>
  <c r="G26" i="3"/>
  <c r="I26" i="3" s="1"/>
  <c r="C26" i="3"/>
  <c r="E26" i="3" s="1"/>
  <c r="G25" i="3"/>
  <c r="I25" i="3" s="1"/>
  <c r="C25" i="3"/>
  <c r="E25" i="3" s="1"/>
  <c r="G24" i="3"/>
  <c r="I24" i="3" s="1"/>
  <c r="D24" i="3"/>
  <c r="C24" i="3"/>
  <c r="G23" i="3"/>
  <c r="I23" i="3" s="1"/>
  <c r="C23" i="3"/>
  <c r="E23" i="3" s="1"/>
  <c r="G22" i="3"/>
  <c r="I22" i="3" s="1"/>
  <c r="C22" i="3"/>
  <c r="E22" i="3" s="1"/>
  <c r="G21" i="3"/>
  <c r="I21" i="3" s="1"/>
  <c r="C21" i="3"/>
  <c r="E21" i="3" s="1"/>
  <c r="G20" i="3"/>
  <c r="I20" i="3" s="1"/>
  <c r="C20" i="3"/>
  <c r="E20" i="3" s="1"/>
  <c r="G19" i="3"/>
  <c r="I19" i="3" s="1"/>
  <c r="D19" i="3"/>
  <c r="D29" i="3" s="1"/>
  <c r="C19" i="3"/>
  <c r="H18" i="3"/>
  <c r="H30" i="3" s="1"/>
  <c r="G18" i="3"/>
  <c r="D18" i="3"/>
  <c r="C18" i="3"/>
  <c r="G17" i="3"/>
  <c r="I17" i="3" s="1"/>
  <c r="F17" i="3"/>
  <c r="C17" i="3"/>
  <c r="B17" i="3"/>
  <c r="G16" i="3"/>
  <c r="I16" i="3" s="1"/>
  <c r="F16" i="3"/>
  <c r="C16" i="3"/>
  <c r="E16" i="3" s="1"/>
  <c r="B16" i="3"/>
  <c r="G15" i="3"/>
  <c r="I15" i="3" s="1"/>
  <c r="F15" i="3"/>
  <c r="C15" i="3"/>
  <c r="E15" i="3" s="1"/>
  <c r="B15" i="3"/>
  <c r="G14" i="3"/>
  <c r="I14" i="3" s="1"/>
  <c r="F14" i="3"/>
  <c r="C14" i="3"/>
  <c r="E14" i="3" s="1"/>
  <c r="B14" i="3"/>
  <c r="G13" i="3"/>
  <c r="I13" i="3" s="1"/>
  <c r="F13" i="3"/>
  <c r="E13" i="3"/>
  <c r="C13" i="3"/>
  <c r="B13" i="3"/>
  <c r="G12" i="3"/>
  <c r="I12" i="3" s="1"/>
  <c r="F12" i="3"/>
  <c r="C12" i="3"/>
  <c r="E12" i="3" s="1"/>
  <c r="I11" i="3"/>
  <c r="G11" i="3"/>
  <c r="C11" i="3"/>
  <c r="E11" i="3" s="1"/>
  <c r="G10" i="3"/>
  <c r="I10" i="3" s="1"/>
  <c r="C10" i="3"/>
  <c r="E10" i="3" s="1"/>
  <c r="G9" i="3"/>
  <c r="I9" i="3" s="1"/>
  <c r="C9" i="3"/>
  <c r="E9" i="3" s="1"/>
  <c r="G8" i="3"/>
  <c r="I8" i="3" s="1"/>
  <c r="C8" i="3"/>
  <c r="E8" i="3" s="1"/>
  <c r="G7" i="3"/>
  <c r="I7" i="3" s="1"/>
  <c r="C7" i="3"/>
  <c r="E7" i="3" s="1"/>
  <c r="G6" i="3"/>
  <c r="I6" i="3" s="1"/>
  <c r="C6" i="3"/>
  <c r="E6" i="3" s="1"/>
  <c r="H4" i="3"/>
  <c r="E4" i="3"/>
  <c r="I4" i="3" s="1"/>
  <c r="C4" i="3"/>
  <c r="G4" i="3" s="1"/>
  <c r="I2" i="3"/>
  <c r="J1" i="3"/>
  <c r="C161" i="2"/>
  <c r="C160" i="2"/>
  <c r="J159" i="2"/>
  <c r="C159" i="2"/>
  <c r="J158" i="2"/>
  <c r="C158" i="2"/>
  <c r="K158" i="2" s="1"/>
  <c r="J157" i="2"/>
  <c r="C157" i="2"/>
  <c r="K157" i="2" s="1"/>
  <c r="J156" i="2"/>
  <c r="C156" i="2"/>
  <c r="K156" i="2" s="1"/>
  <c r="J155" i="2"/>
  <c r="C155" i="2"/>
  <c r="J154" i="2"/>
  <c r="C154" i="2"/>
  <c r="K154" i="2" s="1"/>
  <c r="J153" i="2"/>
  <c r="J152" i="2" s="1"/>
  <c r="C153" i="2"/>
  <c r="K153" i="2" s="1"/>
  <c r="I152" i="2"/>
  <c r="H152" i="2"/>
  <c r="G152" i="2"/>
  <c r="F152" i="2"/>
  <c r="E152" i="2"/>
  <c r="D152" i="2"/>
  <c r="C152" i="2"/>
  <c r="J151" i="2"/>
  <c r="C151" i="2"/>
  <c r="K151" i="2" s="1"/>
  <c r="J150" i="2"/>
  <c r="C150" i="2"/>
  <c r="K150" i="2" s="1"/>
  <c r="J149" i="2"/>
  <c r="J147" i="2" s="1"/>
  <c r="C149" i="2"/>
  <c r="J148" i="2"/>
  <c r="C148" i="2"/>
  <c r="K148" i="2" s="1"/>
  <c r="I147" i="2"/>
  <c r="H147" i="2"/>
  <c r="G147" i="2"/>
  <c r="F147" i="2"/>
  <c r="E147" i="2"/>
  <c r="D147" i="2"/>
  <c r="C147" i="2"/>
  <c r="J146" i="2"/>
  <c r="C146" i="2"/>
  <c r="K146" i="2" s="1"/>
  <c r="J145" i="2"/>
  <c r="C145" i="2"/>
  <c r="K145" i="2" s="1"/>
  <c r="J144" i="2"/>
  <c r="C144" i="2"/>
  <c r="K144" i="2" s="1"/>
  <c r="J143" i="2"/>
  <c r="C143" i="2"/>
  <c r="J142" i="2"/>
  <c r="C142" i="2"/>
  <c r="K142" i="2" s="1"/>
  <c r="J141" i="2"/>
  <c r="J140" i="2" s="1"/>
  <c r="C141" i="2"/>
  <c r="K141" i="2" s="1"/>
  <c r="I140" i="2"/>
  <c r="H140" i="2"/>
  <c r="G140" i="2"/>
  <c r="F140" i="2"/>
  <c r="E140" i="2"/>
  <c r="D140" i="2"/>
  <c r="C140" i="2"/>
  <c r="J139" i="2"/>
  <c r="C139" i="2"/>
  <c r="K139" i="2" s="1"/>
  <c r="J138" i="2"/>
  <c r="C138" i="2"/>
  <c r="K138" i="2" s="1"/>
  <c r="J137" i="2"/>
  <c r="C137" i="2"/>
  <c r="I136" i="2"/>
  <c r="I160" i="2" s="1"/>
  <c r="H136" i="2"/>
  <c r="H160" i="2" s="1"/>
  <c r="G136" i="2"/>
  <c r="G160" i="2" s="1"/>
  <c r="F136" i="2"/>
  <c r="F160" i="2" s="1"/>
  <c r="E136" i="2"/>
  <c r="E160" i="2" s="1"/>
  <c r="D136" i="2"/>
  <c r="D160" i="2" s="1"/>
  <c r="C136" i="2"/>
  <c r="C135" i="2"/>
  <c r="J134" i="2"/>
  <c r="C134" i="2"/>
  <c r="K134" i="2" s="1"/>
  <c r="J133" i="2"/>
  <c r="C133" i="2"/>
  <c r="K133" i="2" s="1"/>
  <c r="J132" i="2"/>
  <c r="C132" i="2"/>
  <c r="K132" i="2" s="1"/>
  <c r="J131" i="2"/>
  <c r="C131" i="2"/>
  <c r="K131" i="2" s="1"/>
  <c r="J130" i="2"/>
  <c r="C130" i="2"/>
  <c r="K130" i="2" s="1"/>
  <c r="J129" i="2"/>
  <c r="C129" i="2"/>
  <c r="K129" i="2" s="1"/>
  <c r="J128" i="2"/>
  <c r="C128" i="2"/>
  <c r="K128" i="2" s="1"/>
  <c r="J127" i="2"/>
  <c r="C127" i="2"/>
  <c r="K127" i="2" s="1"/>
  <c r="J126" i="2"/>
  <c r="C126" i="2"/>
  <c r="K126" i="2" s="1"/>
  <c r="J125" i="2"/>
  <c r="C125" i="2"/>
  <c r="K125" i="2" s="1"/>
  <c r="J124" i="2"/>
  <c r="C124" i="2"/>
  <c r="K124" i="2" s="1"/>
  <c r="J123" i="2"/>
  <c r="C123" i="2"/>
  <c r="K123" i="2" s="1"/>
  <c r="J122" i="2"/>
  <c r="J121" i="2" s="1"/>
  <c r="C122" i="2"/>
  <c r="I121" i="2"/>
  <c r="H121" i="2"/>
  <c r="G121" i="2"/>
  <c r="F121" i="2"/>
  <c r="F135" i="2" s="1"/>
  <c r="F161" i="2" s="1"/>
  <c r="E121" i="2"/>
  <c r="D121" i="2"/>
  <c r="C121" i="2"/>
  <c r="J120" i="2"/>
  <c r="C120" i="2"/>
  <c r="K120" i="2" s="1"/>
  <c r="J119" i="2"/>
  <c r="C119" i="2"/>
  <c r="K119" i="2" s="1"/>
  <c r="D118" i="2"/>
  <c r="J118" i="2" s="1"/>
  <c r="C118" i="2"/>
  <c r="J117" i="2"/>
  <c r="C117" i="2"/>
  <c r="J116" i="2"/>
  <c r="C116" i="2"/>
  <c r="J115" i="2"/>
  <c r="C115" i="2"/>
  <c r="K115" i="2" s="1"/>
  <c r="J114" i="2"/>
  <c r="C114" i="2"/>
  <c r="K114" i="2" s="1"/>
  <c r="J113" i="2"/>
  <c r="C113" i="2"/>
  <c r="K113" i="2" s="1"/>
  <c r="J112" i="2"/>
  <c r="C112" i="2"/>
  <c r="J111" i="2"/>
  <c r="C111" i="2"/>
  <c r="K111" i="2" s="1"/>
  <c r="J110" i="2"/>
  <c r="C110" i="2"/>
  <c r="K110" i="2" s="1"/>
  <c r="J109" i="2"/>
  <c r="C109" i="2"/>
  <c r="K109" i="2" s="1"/>
  <c r="J108" i="2"/>
  <c r="C108" i="2"/>
  <c r="J107" i="2"/>
  <c r="C107" i="2"/>
  <c r="K107" i="2" s="1"/>
  <c r="J106" i="2"/>
  <c r="C106" i="2"/>
  <c r="K106" i="2" s="1"/>
  <c r="D105" i="2"/>
  <c r="D100" i="2" s="1"/>
  <c r="D135" i="2" s="1"/>
  <c r="D161" i="2" s="1"/>
  <c r="C105" i="2"/>
  <c r="J104" i="2"/>
  <c r="C104" i="2"/>
  <c r="K104" i="2" s="1"/>
  <c r="J103" i="2"/>
  <c r="C103" i="2"/>
  <c r="J102" i="2"/>
  <c r="C102" i="2"/>
  <c r="J101" i="2"/>
  <c r="C101" i="2"/>
  <c r="I100" i="2"/>
  <c r="I135" i="2" s="1"/>
  <c r="H100" i="2"/>
  <c r="G100" i="2"/>
  <c r="F100" i="2"/>
  <c r="E100" i="2"/>
  <c r="E135" i="2" s="1"/>
  <c r="C100" i="2"/>
  <c r="C97" i="2"/>
  <c r="K96" i="2"/>
  <c r="K164" i="2" s="1"/>
  <c r="C93" i="2"/>
  <c r="C162" i="2" s="1"/>
  <c r="C92" i="2"/>
  <c r="J91" i="2"/>
  <c r="K91" i="2" s="1"/>
  <c r="C91" i="2"/>
  <c r="J90" i="2"/>
  <c r="C90" i="2"/>
  <c r="K90" i="2" s="1"/>
  <c r="J89" i="2"/>
  <c r="C89" i="2"/>
  <c r="K89" i="2" s="1"/>
  <c r="J88" i="2"/>
  <c r="C88" i="2"/>
  <c r="K88" i="2" s="1"/>
  <c r="J87" i="2"/>
  <c r="C87" i="2"/>
  <c r="J86" i="2"/>
  <c r="J85" i="2" s="1"/>
  <c r="C86" i="2"/>
  <c r="K86" i="2" s="1"/>
  <c r="I85" i="2"/>
  <c r="H85" i="2"/>
  <c r="G85" i="2"/>
  <c r="F85" i="2"/>
  <c r="E85" i="2"/>
  <c r="D85" i="2"/>
  <c r="C85" i="2"/>
  <c r="J84" i="2"/>
  <c r="C84" i="2"/>
  <c r="K84" i="2" s="1"/>
  <c r="J83" i="2"/>
  <c r="C83" i="2"/>
  <c r="K83" i="2" s="1"/>
  <c r="J82" i="2"/>
  <c r="C82" i="2"/>
  <c r="K82" i="2" s="1"/>
  <c r="J81" i="2"/>
  <c r="I81" i="2"/>
  <c r="H81" i="2"/>
  <c r="G81" i="2"/>
  <c r="F81" i="2"/>
  <c r="E81" i="2"/>
  <c r="D81" i="2"/>
  <c r="C81" i="2"/>
  <c r="J80" i="2"/>
  <c r="C80" i="2"/>
  <c r="K80" i="2" s="1"/>
  <c r="J79" i="2"/>
  <c r="C79" i="2"/>
  <c r="I78" i="2"/>
  <c r="I92" i="2" s="1"/>
  <c r="H78" i="2"/>
  <c r="G78" i="2"/>
  <c r="F78" i="2"/>
  <c r="E78" i="2"/>
  <c r="E92" i="2" s="1"/>
  <c r="D78" i="2"/>
  <c r="C78" i="2"/>
  <c r="J77" i="2"/>
  <c r="C77" i="2"/>
  <c r="J76" i="2"/>
  <c r="C76" i="2"/>
  <c r="K76" i="2" s="1"/>
  <c r="J75" i="2"/>
  <c r="C75" i="2"/>
  <c r="K75" i="2" s="1"/>
  <c r="J74" i="2"/>
  <c r="C74" i="2"/>
  <c r="K74" i="2" s="1"/>
  <c r="J73" i="2"/>
  <c r="I73" i="2"/>
  <c r="H73" i="2"/>
  <c r="G73" i="2"/>
  <c r="F73" i="2"/>
  <c r="E73" i="2"/>
  <c r="D73" i="2"/>
  <c r="C73" i="2"/>
  <c r="J72" i="2"/>
  <c r="C72" i="2"/>
  <c r="K72" i="2" s="1"/>
  <c r="J71" i="2"/>
  <c r="C71" i="2"/>
  <c r="J70" i="2"/>
  <c r="J69" i="2" s="1"/>
  <c r="C70" i="2"/>
  <c r="K70" i="2" s="1"/>
  <c r="I69" i="2"/>
  <c r="H69" i="2"/>
  <c r="H92" i="2" s="1"/>
  <c r="H166" i="2" s="1"/>
  <c r="G69" i="2"/>
  <c r="G92" i="2" s="1"/>
  <c r="G166" i="2" s="1"/>
  <c r="F69" i="2"/>
  <c r="F92" i="2" s="1"/>
  <c r="F166" i="2" s="1"/>
  <c r="E69" i="2"/>
  <c r="D69" i="2"/>
  <c r="D92" i="2" s="1"/>
  <c r="D166" i="2" s="1"/>
  <c r="C69" i="2"/>
  <c r="C68" i="2"/>
  <c r="J67" i="2"/>
  <c r="C67" i="2"/>
  <c r="J66" i="2"/>
  <c r="C66" i="2"/>
  <c r="K66" i="2" s="1"/>
  <c r="J65" i="2"/>
  <c r="C65" i="2"/>
  <c r="K65" i="2" s="1"/>
  <c r="J64" i="2"/>
  <c r="C64" i="2"/>
  <c r="K64" i="2" s="1"/>
  <c r="K63" i="2" s="1"/>
  <c r="J63" i="2"/>
  <c r="I63" i="2"/>
  <c r="H63" i="2"/>
  <c r="G63" i="2"/>
  <c r="F63" i="2"/>
  <c r="E63" i="2"/>
  <c r="D63" i="2"/>
  <c r="C63" i="2"/>
  <c r="J62" i="2"/>
  <c r="C62" i="2"/>
  <c r="K62" i="2" s="1"/>
  <c r="J61" i="2"/>
  <c r="C61" i="2"/>
  <c r="J60" i="2"/>
  <c r="C60" i="2"/>
  <c r="K60" i="2" s="1"/>
  <c r="J59" i="2"/>
  <c r="J58" i="2" s="1"/>
  <c r="C59" i="2"/>
  <c r="K59" i="2" s="1"/>
  <c r="I58" i="2"/>
  <c r="H58" i="2"/>
  <c r="G58" i="2"/>
  <c r="F58" i="2"/>
  <c r="E58" i="2"/>
  <c r="D58" i="2"/>
  <c r="C58" i="2"/>
  <c r="J57" i="2"/>
  <c r="C57" i="2"/>
  <c r="K57" i="2" s="1"/>
  <c r="J56" i="2"/>
  <c r="C56" i="2"/>
  <c r="K56" i="2" s="1"/>
  <c r="J55" i="2"/>
  <c r="C55" i="2"/>
  <c r="J54" i="2"/>
  <c r="C54" i="2"/>
  <c r="K54" i="2" s="1"/>
  <c r="J53" i="2"/>
  <c r="J52" i="2" s="1"/>
  <c r="C53" i="2"/>
  <c r="K53" i="2" s="1"/>
  <c r="I52" i="2"/>
  <c r="H52" i="2"/>
  <c r="G52" i="2"/>
  <c r="F52" i="2"/>
  <c r="E52" i="2"/>
  <c r="D52" i="2"/>
  <c r="C52" i="2"/>
  <c r="J51" i="2"/>
  <c r="C51" i="2"/>
  <c r="K51" i="2" s="1"/>
  <c r="J50" i="2"/>
  <c r="C50" i="2"/>
  <c r="K50" i="2" s="1"/>
  <c r="J49" i="2"/>
  <c r="C49" i="2"/>
  <c r="J48" i="2"/>
  <c r="C48" i="2"/>
  <c r="K48" i="2" s="1"/>
  <c r="J47" i="2"/>
  <c r="C47" i="2"/>
  <c r="K47" i="2" s="1"/>
  <c r="J46" i="2"/>
  <c r="C46" i="2"/>
  <c r="K46" i="2" s="1"/>
  <c r="J45" i="2"/>
  <c r="K45" i="2" s="1"/>
  <c r="C45" i="2"/>
  <c r="J44" i="2"/>
  <c r="C44" i="2"/>
  <c r="K44" i="2" s="1"/>
  <c r="J43" i="2"/>
  <c r="C43" i="2"/>
  <c r="K43" i="2" s="1"/>
  <c r="J42" i="2"/>
  <c r="C42" i="2"/>
  <c r="K42" i="2" s="1"/>
  <c r="J41" i="2"/>
  <c r="C41" i="2"/>
  <c r="I40" i="2"/>
  <c r="H40" i="2"/>
  <c r="G40" i="2"/>
  <c r="F40" i="2"/>
  <c r="E40" i="2"/>
  <c r="D40" i="2"/>
  <c r="C40" i="2"/>
  <c r="J39" i="2"/>
  <c r="C39" i="2"/>
  <c r="B39" i="2"/>
  <c r="J38" i="2"/>
  <c r="C38" i="2"/>
  <c r="B38" i="2"/>
  <c r="J37" i="2"/>
  <c r="C37" i="2"/>
  <c r="B37" i="2"/>
  <c r="J36" i="2"/>
  <c r="C36" i="2"/>
  <c r="B36" i="2"/>
  <c r="J35" i="2"/>
  <c r="C35" i="2"/>
  <c r="B35" i="2"/>
  <c r="J34" i="2"/>
  <c r="C34" i="2"/>
  <c r="B34" i="2"/>
  <c r="J33" i="2"/>
  <c r="C33" i="2"/>
  <c r="B33" i="2"/>
  <c r="J32" i="2"/>
  <c r="I32" i="2"/>
  <c r="H32" i="2"/>
  <c r="G32" i="2"/>
  <c r="F32" i="2"/>
  <c r="E32" i="2"/>
  <c r="D32" i="2"/>
  <c r="C32" i="2"/>
  <c r="J31" i="2"/>
  <c r="C31" i="2"/>
  <c r="J30" i="2"/>
  <c r="K30" i="2" s="1"/>
  <c r="C30" i="2"/>
  <c r="J29" i="2"/>
  <c r="C29" i="2"/>
  <c r="J28" i="2"/>
  <c r="C28" i="2"/>
  <c r="J27" i="2"/>
  <c r="C27" i="2"/>
  <c r="J26" i="2"/>
  <c r="C26" i="2"/>
  <c r="I25" i="2"/>
  <c r="I68" i="2" s="1"/>
  <c r="H25" i="2"/>
  <c r="G25" i="2"/>
  <c r="F25" i="2"/>
  <c r="E25" i="2"/>
  <c r="E68" i="2" s="1"/>
  <c r="D25" i="2"/>
  <c r="C25" i="2"/>
  <c r="J24" i="2"/>
  <c r="C24" i="2"/>
  <c r="J23" i="2"/>
  <c r="C23" i="2"/>
  <c r="J22" i="2"/>
  <c r="C22" i="2"/>
  <c r="J21" i="2"/>
  <c r="C21" i="2"/>
  <c r="J20" i="2"/>
  <c r="C20" i="2"/>
  <c r="J19" i="2"/>
  <c r="C19" i="2"/>
  <c r="I18" i="2"/>
  <c r="H18" i="2"/>
  <c r="G18" i="2"/>
  <c r="F18" i="2"/>
  <c r="E18" i="2"/>
  <c r="D18" i="2"/>
  <c r="C18" i="2"/>
  <c r="J17" i="2"/>
  <c r="C17" i="2"/>
  <c r="K17" i="2" s="1"/>
  <c r="J16" i="2"/>
  <c r="C16" i="2"/>
  <c r="J15" i="2"/>
  <c r="C15" i="2"/>
  <c r="J14" i="2"/>
  <c r="C14" i="2"/>
  <c r="J13" i="2"/>
  <c r="C13" i="2"/>
  <c r="J12" i="2"/>
  <c r="J11" i="2" s="1"/>
  <c r="C12" i="2"/>
  <c r="I11" i="2"/>
  <c r="H11" i="2"/>
  <c r="H68" i="2" s="1"/>
  <c r="G11" i="2"/>
  <c r="F11" i="2"/>
  <c r="F68" i="2" s="1"/>
  <c r="E11" i="2"/>
  <c r="D11" i="2"/>
  <c r="D68" i="2" s="1"/>
  <c r="C11" i="2"/>
  <c r="K9" i="2"/>
  <c r="K98" i="2" s="1"/>
  <c r="J9" i="2"/>
  <c r="J98" i="2" s="1"/>
  <c r="I9" i="2"/>
  <c r="I98" i="2" s="1"/>
  <c r="H98" i="2"/>
  <c r="G98" i="2"/>
  <c r="F9" i="2"/>
  <c r="F98" i="2" s="1"/>
  <c r="E9" i="2"/>
  <c r="E98" i="2" s="1"/>
  <c r="D9" i="2"/>
  <c r="D98" i="2" s="1"/>
  <c r="C8" i="2"/>
  <c r="A4" i="2"/>
  <c r="A3" i="2"/>
  <c r="B1" i="2"/>
  <c r="C162" i="1"/>
  <c r="C161" i="1"/>
  <c r="F160" i="1"/>
  <c r="C160" i="1"/>
  <c r="J159" i="1"/>
  <c r="C159" i="1"/>
  <c r="K159" i="1" s="1"/>
  <c r="J158" i="1"/>
  <c r="C158" i="1"/>
  <c r="J157" i="1"/>
  <c r="C157" i="1"/>
  <c r="K157" i="1" s="1"/>
  <c r="J156" i="1"/>
  <c r="C156" i="1"/>
  <c r="K156" i="1" s="1"/>
  <c r="J155" i="1"/>
  <c r="C155" i="1"/>
  <c r="K155" i="1" s="1"/>
  <c r="J154" i="1"/>
  <c r="J152" i="1" s="1"/>
  <c r="J153" i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C149" i="1"/>
  <c r="J148" i="1"/>
  <c r="J147" i="1" s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J145" i="1"/>
  <c r="C145" i="1"/>
  <c r="K145" i="1" s="1"/>
  <c r="J144" i="1"/>
  <c r="C144" i="1"/>
  <c r="K144" i="1" s="1"/>
  <c r="J143" i="1"/>
  <c r="C143" i="1"/>
  <c r="J142" i="1"/>
  <c r="J140" i="1" s="1"/>
  <c r="C142" i="1"/>
  <c r="K142" i="1" s="1"/>
  <c r="J141" i="1"/>
  <c r="C141" i="1"/>
  <c r="K141" i="1" s="1"/>
  <c r="I140" i="1"/>
  <c r="H140" i="1"/>
  <c r="G140" i="1"/>
  <c r="G160" i="1" s="1"/>
  <c r="F140" i="1"/>
  <c r="E140" i="1"/>
  <c r="D140" i="1"/>
  <c r="C140" i="1"/>
  <c r="J139" i="1"/>
  <c r="C139" i="1"/>
  <c r="K139" i="1" s="1"/>
  <c r="J138" i="1"/>
  <c r="C138" i="1"/>
  <c r="K138" i="1" s="1"/>
  <c r="J137" i="1"/>
  <c r="C137" i="1"/>
  <c r="I136" i="1"/>
  <c r="I160" i="1" s="1"/>
  <c r="H136" i="1"/>
  <c r="H160" i="1" s="1"/>
  <c r="G136" i="1"/>
  <c r="F136" i="1"/>
  <c r="E136" i="1"/>
  <c r="E160" i="1" s="1"/>
  <c r="D136" i="1"/>
  <c r="D160" i="1" s="1"/>
  <c r="C136" i="1"/>
  <c r="C135" i="1"/>
  <c r="J134" i="1"/>
  <c r="C134" i="1"/>
  <c r="J133" i="1"/>
  <c r="C133" i="1"/>
  <c r="J132" i="1"/>
  <c r="C132" i="1"/>
  <c r="K132" i="1" s="1"/>
  <c r="J131" i="1"/>
  <c r="C131" i="1"/>
  <c r="K131" i="1" s="1"/>
  <c r="J130" i="1"/>
  <c r="C130" i="1"/>
  <c r="K130" i="1" s="1"/>
  <c r="J129" i="1"/>
  <c r="C129" i="1"/>
  <c r="J128" i="1"/>
  <c r="C128" i="1"/>
  <c r="K128" i="1" s="1"/>
  <c r="J127" i="1"/>
  <c r="C127" i="1"/>
  <c r="K127" i="1" s="1"/>
  <c r="J126" i="1"/>
  <c r="C126" i="1"/>
  <c r="J125" i="1"/>
  <c r="C125" i="1"/>
  <c r="J124" i="1"/>
  <c r="C124" i="1"/>
  <c r="K124" i="1" s="1"/>
  <c r="J123" i="1"/>
  <c r="C123" i="1"/>
  <c r="K123" i="1" s="1"/>
  <c r="J122" i="1"/>
  <c r="J121" i="1" s="1"/>
  <c r="C122" i="1"/>
  <c r="I121" i="1"/>
  <c r="H121" i="1"/>
  <c r="F121" i="1"/>
  <c r="F135" i="1" s="1"/>
  <c r="F161" i="1" s="1"/>
  <c r="E121" i="1"/>
  <c r="D121" i="1"/>
  <c r="C121" i="1"/>
  <c r="J120" i="1"/>
  <c r="C120" i="1"/>
  <c r="K120" i="1" s="1"/>
  <c r="J119" i="1"/>
  <c r="C119" i="1"/>
  <c r="D118" i="1"/>
  <c r="J118" i="1" s="1"/>
  <c r="C118" i="1"/>
  <c r="J117" i="1"/>
  <c r="C117" i="1"/>
  <c r="J116" i="1"/>
  <c r="C116" i="1"/>
  <c r="K116" i="1" s="1"/>
  <c r="J115" i="1"/>
  <c r="C115" i="1"/>
  <c r="K115" i="1" s="1"/>
  <c r="J114" i="1"/>
  <c r="C114" i="1"/>
  <c r="J113" i="1"/>
  <c r="C113" i="1"/>
  <c r="K113" i="1" s="1"/>
  <c r="J112" i="1"/>
  <c r="C112" i="1"/>
  <c r="J111" i="1"/>
  <c r="C111" i="1"/>
  <c r="K111" i="1" s="1"/>
  <c r="J110" i="1"/>
  <c r="C110" i="1"/>
  <c r="J109" i="1"/>
  <c r="C109" i="1"/>
  <c r="K109" i="1" s="1"/>
  <c r="J108" i="1"/>
  <c r="C108" i="1"/>
  <c r="K108" i="1" s="1"/>
  <c r="J107" i="1"/>
  <c r="C107" i="1"/>
  <c r="K107" i="1" s="1"/>
  <c r="J106" i="1"/>
  <c r="C106" i="1"/>
  <c r="D105" i="1"/>
  <c r="D100" i="1" s="1"/>
  <c r="D135" i="1" s="1"/>
  <c r="D161" i="1" s="1"/>
  <c r="C105" i="1"/>
  <c r="J104" i="1"/>
  <c r="C104" i="1"/>
  <c r="K104" i="1" s="1"/>
  <c r="J103" i="1"/>
  <c r="C103" i="1"/>
  <c r="J102" i="1"/>
  <c r="C102" i="1"/>
  <c r="J101" i="1"/>
  <c r="C101" i="1"/>
  <c r="I100" i="1"/>
  <c r="I135" i="1" s="1"/>
  <c r="I161" i="1" s="1"/>
  <c r="H100" i="1"/>
  <c r="G100" i="1"/>
  <c r="G135" i="1" s="1"/>
  <c r="G161" i="1" s="1"/>
  <c r="F100" i="1"/>
  <c r="E100" i="1"/>
  <c r="E135" i="1" s="1"/>
  <c r="E161" i="1" s="1"/>
  <c r="C100" i="1"/>
  <c r="K98" i="1"/>
  <c r="J98" i="1"/>
  <c r="I98" i="1"/>
  <c r="G98" i="1"/>
  <c r="F98" i="1"/>
  <c r="E98" i="1"/>
  <c r="D98" i="1"/>
  <c r="C97" i="1"/>
  <c r="K96" i="1"/>
  <c r="K164" i="1" s="1"/>
  <c r="C93" i="1"/>
  <c r="C92" i="1"/>
  <c r="J91" i="1"/>
  <c r="C91" i="1"/>
  <c r="J90" i="1"/>
  <c r="C90" i="1"/>
  <c r="K90" i="1" s="1"/>
  <c r="J89" i="1"/>
  <c r="C89" i="1"/>
  <c r="K89" i="1" s="1"/>
  <c r="J88" i="1"/>
  <c r="C88" i="1"/>
  <c r="K88" i="1" s="1"/>
  <c r="J87" i="1"/>
  <c r="C87" i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C82" i="1"/>
  <c r="K82" i="1" s="1"/>
  <c r="J81" i="1"/>
  <c r="I81" i="1"/>
  <c r="H81" i="1"/>
  <c r="G81" i="1"/>
  <c r="F81" i="1"/>
  <c r="E81" i="1"/>
  <c r="D81" i="1"/>
  <c r="C81" i="1"/>
  <c r="J80" i="1"/>
  <c r="C80" i="1"/>
  <c r="K80" i="1" s="1"/>
  <c r="J79" i="1"/>
  <c r="C79" i="1"/>
  <c r="I78" i="1"/>
  <c r="I92" i="1" s="1"/>
  <c r="H78" i="1"/>
  <c r="G78" i="1"/>
  <c r="F78" i="1"/>
  <c r="E78" i="1"/>
  <c r="E92" i="1" s="1"/>
  <c r="D78" i="1"/>
  <c r="C78" i="1"/>
  <c r="J77" i="1"/>
  <c r="C77" i="1"/>
  <c r="J76" i="1"/>
  <c r="C76" i="1"/>
  <c r="K76" i="1" s="1"/>
  <c r="J75" i="1"/>
  <c r="C75" i="1"/>
  <c r="K75" i="1" s="1"/>
  <c r="J74" i="1"/>
  <c r="C74" i="1"/>
  <c r="K74" i="1" s="1"/>
  <c r="J73" i="1"/>
  <c r="I73" i="1"/>
  <c r="H73" i="1"/>
  <c r="G73" i="1"/>
  <c r="F73" i="1"/>
  <c r="F92" i="1" s="1"/>
  <c r="F166" i="1" s="1"/>
  <c r="E73" i="1"/>
  <c r="D73" i="1"/>
  <c r="C73" i="1"/>
  <c r="J72" i="1"/>
  <c r="C72" i="1"/>
  <c r="K72" i="1" s="1"/>
  <c r="J71" i="1"/>
  <c r="C71" i="1"/>
  <c r="J70" i="1"/>
  <c r="J69" i="1" s="1"/>
  <c r="C70" i="1"/>
  <c r="K70" i="1" s="1"/>
  <c r="I69" i="1"/>
  <c r="H69" i="1"/>
  <c r="H92" i="1" s="1"/>
  <c r="H166" i="1" s="1"/>
  <c r="G69" i="1"/>
  <c r="G92" i="1" s="1"/>
  <c r="G166" i="1" s="1"/>
  <c r="F69" i="1"/>
  <c r="E69" i="1"/>
  <c r="D69" i="1"/>
  <c r="D92" i="1" s="1"/>
  <c r="D166" i="1" s="1"/>
  <c r="C69" i="1"/>
  <c r="C68" i="1"/>
  <c r="J67" i="1"/>
  <c r="C67" i="1"/>
  <c r="J66" i="1"/>
  <c r="C66" i="1"/>
  <c r="K66" i="1" s="1"/>
  <c r="J65" i="1"/>
  <c r="C65" i="1"/>
  <c r="K65" i="1" s="1"/>
  <c r="J64" i="1"/>
  <c r="C64" i="1"/>
  <c r="K64" i="1" s="1"/>
  <c r="K63" i="1" s="1"/>
  <c r="J63" i="1"/>
  <c r="I63" i="1"/>
  <c r="H63" i="1"/>
  <c r="G63" i="1"/>
  <c r="F63" i="1"/>
  <c r="E63" i="1"/>
  <c r="D63" i="1"/>
  <c r="C63" i="1"/>
  <c r="J62" i="1"/>
  <c r="C62" i="1"/>
  <c r="K62" i="1" s="1"/>
  <c r="J61" i="1"/>
  <c r="C61" i="1"/>
  <c r="J60" i="1"/>
  <c r="J58" i="1" s="1"/>
  <c r="C60" i="1"/>
  <c r="K60" i="1" s="1"/>
  <c r="J59" i="1"/>
  <c r="C59" i="1"/>
  <c r="K59" i="1" s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J49" i="1"/>
  <c r="C49" i="1"/>
  <c r="J48" i="1"/>
  <c r="C48" i="1"/>
  <c r="K48" i="1" s="1"/>
  <c r="J47" i="1"/>
  <c r="C47" i="1"/>
  <c r="K47" i="1" s="1"/>
  <c r="J46" i="1"/>
  <c r="C46" i="1"/>
  <c r="K46" i="1" s="1"/>
  <c r="J45" i="1"/>
  <c r="C45" i="1"/>
  <c r="J44" i="1"/>
  <c r="C44" i="1"/>
  <c r="K44" i="1" s="1"/>
  <c r="J43" i="1"/>
  <c r="C43" i="1"/>
  <c r="K43" i="1" s="1"/>
  <c r="J42" i="1"/>
  <c r="C42" i="1"/>
  <c r="K42" i="1" s="1"/>
  <c r="J41" i="1"/>
  <c r="C41" i="1"/>
  <c r="I40" i="1"/>
  <c r="H40" i="1"/>
  <c r="G40" i="1"/>
  <c r="F40" i="1"/>
  <c r="E40" i="1"/>
  <c r="D40" i="1"/>
  <c r="C40" i="1"/>
  <c r="J39" i="1"/>
  <c r="C39" i="1"/>
  <c r="B39" i="1"/>
  <c r="J38" i="1"/>
  <c r="C38" i="1"/>
  <c r="B38" i="1"/>
  <c r="J37" i="1"/>
  <c r="C37" i="1"/>
  <c r="B37" i="1"/>
  <c r="J36" i="1"/>
  <c r="C36" i="1"/>
  <c r="B36" i="1"/>
  <c r="J35" i="1"/>
  <c r="C35" i="1"/>
  <c r="B35" i="1"/>
  <c r="J34" i="1"/>
  <c r="C34" i="1"/>
  <c r="B34" i="1"/>
  <c r="J33" i="1"/>
  <c r="C33" i="1"/>
  <c r="B33" i="1"/>
  <c r="I32" i="1"/>
  <c r="H32" i="1"/>
  <c r="G32" i="1"/>
  <c r="F32" i="1"/>
  <c r="E32" i="1"/>
  <c r="D32" i="1"/>
  <c r="C32" i="1"/>
  <c r="J31" i="1"/>
  <c r="C31" i="1"/>
  <c r="K31" i="1" s="1"/>
  <c r="J30" i="1"/>
  <c r="C30" i="1"/>
  <c r="J29" i="1"/>
  <c r="C29" i="1"/>
  <c r="K29" i="1" s="1"/>
  <c r="J28" i="1"/>
  <c r="C28" i="1"/>
  <c r="K28" i="1" s="1"/>
  <c r="J27" i="1"/>
  <c r="C27" i="1"/>
  <c r="K27" i="1" s="1"/>
  <c r="J26" i="1"/>
  <c r="C26" i="1"/>
  <c r="I25" i="1"/>
  <c r="I68" i="1" s="1"/>
  <c r="H25" i="1"/>
  <c r="G25" i="1"/>
  <c r="F25" i="1"/>
  <c r="F68" i="1" s="1"/>
  <c r="E25" i="1"/>
  <c r="E68" i="1" s="1"/>
  <c r="D25" i="1"/>
  <c r="C25" i="1"/>
  <c r="J24" i="1"/>
  <c r="C24" i="1"/>
  <c r="J23" i="1"/>
  <c r="C23" i="1"/>
  <c r="J22" i="1"/>
  <c r="C22" i="1"/>
  <c r="K22" i="1" s="1"/>
  <c r="J21" i="1"/>
  <c r="C21" i="1"/>
  <c r="K21" i="1" s="1"/>
  <c r="J20" i="1"/>
  <c r="C20" i="1"/>
  <c r="J19" i="1"/>
  <c r="J18" i="1" s="1"/>
  <c r="C19" i="1"/>
  <c r="K19" i="1" s="1"/>
  <c r="I18" i="1"/>
  <c r="H18" i="1"/>
  <c r="G18" i="1"/>
  <c r="F18" i="1"/>
  <c r="E18" i="1"/>
  <c r="D18" i="1"/>
  <c r="C18" i="1"/>
  <c r="J17" i="1"/>
  <c r="C17" i="1"/>
  <c r="K17" i="1" s="1"/>
  <c r="J16" i="1"/>
  <c r="C16" i="1"/>
  <c r="J15" i="1"/>
  <c r="C15" i="1"/>
  <c r="J14" i="1"/>
  <c r="C14" i="1"/>
  <c r="J13" i="1"/>
  <c r="C13" i="1"/>
  <c r="J12" i="1"/>
  <c r="C12" i="1"/>
  <c r="K12" i="1" s="1"/>
  <c r="I11" i="1"/>
  <c r="H11" i="1"/>
  <c r="H68" i="1" s="1"/>
  <c r="G11" i="1"/>
  <c r="F11" i="1"/>
  <c r="E11" i="1"/>
  <c r="D11" i="1"/>
  <c r="D68" i="1" s="1"/>
  <c r="C11" i="1"/>
  <c r="C8" i="1"/>
  <c r="A4" i="1"/>
  <c r="A3" i="1"/>
  <c r="B1" i="1"/>
  <c r="H135" i="2" l="1"/>
  <c r="H161" i="2" s="1"/>
  <c r="K122" i="2"/>
  <c r="H135" i="1"/>
  <c r="H161" i="1" s="1"/>
  <c r="H58" i="5"/>
  <c r="K47" i="4"/>
  <c r="H58" i="4"/>
  <c r="J52" i="4"/>
  <c r="K53" i="4"/>
  <c r="E24" i="3"/>
  <c r="K14" i="1"/>
  <c r="K26" i="1"/>
  <c r="K25" i="1" s="1"/>
  <c r="K33" i="1"/>
  <c r="K35" i="1"/>
  <c r="K37" i="1"/>
  <c r="K39" i="1"/>
  <c r="C165" i="1"/>
  <c r="K79" i="1"/>
  <c r="C166" i="1"/>
  <c r="C166" i="2"/>
  <c r="K159" i="2"/>
  <c r="D30" i="3"/>
  <c r="E19" i="3"/>
  <c r="K117" i="2"/>
  <c r="G135" i="2"/>
  <c r="G161" i="2" s="1"/>
  <c r="K101" i="2"/>
  <c r="K102" i="2"/>
  <c r="K27" i="2"/>
  <c r="K28" i="2"/>
  <c r="K29" i="2"/>
  <c r="K31" i="2"/>
  <c r="J18" i="2"/>
  <c r="G68" i="2"/>
  <c r="G165" i="2" s="1"/>
  <c r="K19" i="2"/>
  <c r="K21" i="2"/>
  <c r="K22" i="2"/>
  <c r="K23" i="2"/>
  <c r="K12" i="2"/>
  <c r="K13" i="2"/>
  <c r="K15" i="2"/>
  <c r="K16" i="2"/>
  <c r="J46" i="5"/>
  <c r="J58" i="5" s="1"/>
  <c r="K49" i="5"/>
  <c r="K49" i="4"/>
  <c r="J46" i="4"/>
  <c r="J58" i="4" s="1"/>
  <c r="K16" i="1"/>
  <c r="K134" i="1"/>
  <c r="K126" i="1"/>
  <c r="K122" i="1"/>
  <c r="K112" i="1"/>
  <c r="K117" i="1"/>
  <c r="K103" i="1"/>
  <c r="K102" i="1"/>
  <c r="G68" i="1"/>
  <c r="K23" i="1"/>
  <c r="K15" i="1"/>
  <c r="J11" i="1"/>
  <c r="K13" i="1"/>
  <c r="K20" i="1"/>
  <c r="K18" i="1" s="1"/>
  <c r="K45" i="1"/>
  <c r="K91" i="1"/>
  <c r="K101" i="1"/>
  <c r="K110" i="1"/>
  <c r="K119" i="1"/>
  <c r="K125" i="1"/>
  <c r="K133" i="1"/>
  <c r="K24" i="2"/>
  <c r="K33" i="2"/>
  <c r="K35" i="2"/>
  <c r="K37" i="2"/>
  <c r="K39" i="2"/>
  <c r="C165" i="2"/>
  <c r="K79" i="2"/>
  <c r="K78" i="2" s="1"/>
  <c r="K108" i="2"/>
  <c r="K116" i="2"/>
  <c r="K118" i="2"/>
  <c r="K48" i="5"/>
  <c r="K47" i="5"/>
  <c r="K43" i="5"/>
  <c r="K40" i="5" s="1"/>
  <c r="K48" i="4"/>
  <c r="K43" i="4"/>
  <c r="K78" i="1"/>
  <c r="K22" i="5"/>
  <c r="K24" i="1"/>
  <c r="K30" i="1"/>
  <c r="K34" i="1"/>
  <c r="K36" i="1"/>
  <c r="K38" i="1"/>
  <c r="K41" i="1"/>
  <c r="K49" i="1"/>
  <c r="K55" i="1"/>
  <c r="K61" i="1"/>
  <c r="K58" i="1" s="1"/>
  <c r="K67" i="1"/>
  <c r="K71" i="1"/>
  <c r="K69" i="1" s="1"/>
  <c r="K77" i="1"/>
  <c r="K73" i="1" s="1"/>
  <c r="K87" i="1"/>
  <c r="K85" i="1" s="1"/>
  <c r="K106" i="1"/>
  <c r="K114" i="1"/>
  <c r="K129" i="1"/>
  <c r="K137" i="1"/>
  <c r="K136" i="1" s="1"/>
  <c r="K143" i="1"/>
  <c r="K149" i="1"/>
  <c r="K147" i="1" s="1"/>
  <c r="K158" i="1"/>
  <c r="K14" i="2"/>
  <c r="K26" i="2"/>
  <c r="K34" i="2"/>
  <c r="K36" i="2"/>
  <c r="K38" i="2"/>
  <c r="K41" i="2"/>
  <c r="K49" i="2"/>
  <c r="K55" i="2"/>
  <c r="K61" i="2"/>
  <c r="K58" i="2" s="1"/>
  <c r="K67" i="2"/>
  <c r="K71" i="2"/>
  <c r="K69" i="2" s="1"/>
  <c r="K77" i="2"/>
  <c r="K73" i="2" s="1"/>
  <c r="K87" i="2"/>
  <c r="K85" i="2" s="1"/>
  <c r="K103" i="2"/>
  <c r="K112" i="2"/>
  <c r="K137" i="2"/>
  <c r="K136" i="2" s="1"/>
  <c r="K143" i="2"/>
  <c r="K140" i="2" s="1"/>
  <c r="K155" i="2"/>
  <c r="E18" i="3"/>
  <c r="I29" i="3"/>
  <c r="K16" i="4"/>
  <c r="K28" i="4"/>
  <c r="K10" i="5"/>
  <c r="K28" i="5"/>
  <c r="K33" i="5"/>
  <c r="J39" i="5"/>
  <c r="J44" i="5" s="1"/>
  <c r="K54" i="5"/>
  <c r="K52" i="5" s="1"/>
  <c r="J39" i="4"/>
  <c r="J44" i="4" s="1"/>
  <c r="K40" i="4"/>
  <c r="K12" i="4"/>
  <c r="K54" i="4"/>
  <c r="I18" i="3"/>
  <c r="I30" i="3" s="1"/>
  <c r="D32" i="3"/>
  <c r="H32" i="3"/>
  <c r="H31" i="3"/>
  <c r="D31" i="3"/>
  <c r="E165" i="2"/>
  <c r="E93" i="2"/>
  <c r="I165" i="2"/>
  <c r="I93" i="2"/>
  <c r="F165" i="2"/>
  <c r="F93" i="2"/>
  <c r="E166" i="2"/>
  <c r="I166" i="2"/>
  <c r="K81" i="2"/>
  <c r="E161" i="2"/>
  <c r="I161" i="2"/>
  <c r="K121" i="2"/>
  <c r="D165" i="2"/>
  <c r="D93" i="2"/>
  <c r="H165" i="2"/>
  <c r="H93" i="2"/>
  <c r="K52" i="2"/>
  <c r="K152" i="2"/>
  <c r="K20" i="2"/>
  <c r="J25" i="2"/>
  <c r="J68" i="2" s="1"/>
  <c r="J40" i="2"/>
  <c r="J78" i="2"/>
  <c r="J92" i="2" s="1"/>
  <c r="J166" i="2" s="1"/>
  <c r="J105" i="2"/>
  <c r="K105" i="2" s="1"/>
  <c r="J136" i="2"/>
  <c r="J160" i="2" s="1"/>
  <c r="K149" i="2"/>
  <c r="K147" i="2" s="1"/>
  <c r="D165" i="1"/>
  <c r="D93" i="1"/>
  <c r="H165" i="1"/>
  <c r="H93" i="1"/>
  <c r="E165" i="1"/>
  <c r="E93" i="1"/>
  <c r="I165" i="1"/>
  <c r="I93" i="1"/>
  <c r="E166" i="1"/>
  <c r="I166" i="1"/>
  <c r="K81" i="1"/>
  <c r="K140" i="1"/>
  <c r="K11" i="1"/>
  <c r="F93" i="1"/>
  <c r="F165" i="1"/>
  <c r="K118" i="1"/>
  <c r="G93" i="1"/>
  <c r="K52" i="1"/>
  <c r="J32" i="1"/>
  <c r="J25" i="1"/>
  <c r="J40" i="1"/>
  <c r="J78" i="1"/>
  <c r="J92" i="1" s="1"/>
  <c r="J166" i="1" s="1"/>
  <c r="J105" i="1"/>
  <c r="K105" i="1" s="1"/>
  <c r="J136" i="1"/>
  <c r="J160" i="1" s="1"/>
  <c r="K154" i="1"/>
  <c r="K152" i="1" s="1"/>
  <c r="K100" i="1" l="1"/>
  <c r="K52" i="4"/>
  <c r="K58" i="4" s="1"/>
  <c r="E30" i="3"/>
  <c r="I32" i="3" s="1"/>
  <c r="K46" i="4"/>
  <c r="K25" i="2"/>
  <c r="K121" i="1"/>
  <c r="K46" i="5"/>
  <c r="K58" i="5" s="1"/>
  <c r="E29" i="3"/>
  <c r="K100" i="2"/>
  <c r="K135" i="2" s="1"/>
  <c r="G93" i="2"/>
  <c r="K18" i="2"/>
  <c r="K11" i="2"/>
  <c r="J68" i="1"/>
  <c r="K135" i="1"/>
  <c r="G165" i="1"/>
  <c r="K32" i="2"/>
  <c r="K32" i="1"/>
  <c r="K92" i="2"/>
  <c r="K160" i="1"/>
  <c r="K10" i="4"/>
  <c r="K39" i="4" s="1"/>
  <c r="K44" i="4" s="1"/>
  <c r="K40" i="2"/>
  <c r="K40" i="1"/>
  <c r="K39" i="5"/>
  <c r="K44" i="5" s="1"/>
  <c r="E32" i="3"/>
  <c r="I31" i="3"/>
  <c r="E31" i="3"/>
  <c r="J93" i="2"/>
  <c r="K160" i="2"/>
  <c r="K166" i="2" s="1"/>
  <c r="J100" i="2"/>
  <c r="J135" i="2" s="1"/>
  <c r="J161" i="2" s="1"/>
  <c r="J93" i="1"/>
  <c r="K92" i="1"/>
  <c r="K68" i="1"/>
  <c r="J100" i="1"/>
  <c r="J135" i="1" s="1"/>
  <c r="J161" i="1" s="1"/>
  <c r="K59" i="4" l="1"/>
  <c r="K166" i="1"/>
  <c r="K59" i="5"/>
  <c r="K161" i="1"/>
  <c r="K68" i="2"/>
  <c r="K93" i="2" s="1"/>
  <c r="K161" i="2"/>
  <c r="K165" i="2"/>
  <c r="J165" i="2"/>
  <c r="K93" i="1"/>
  <c r="K165" i="1"/>
  <c r="J165" i="1"/>
  <c r="K162" i="2" l="1"/>
  <c r="K162" i="1"/>
</calcChain>
</file>

<file path=xl/sharedStrings.xml><?xml version="1.0" encoding="utf-8"?>
<sst xmlns="http://schemas.openxmlformats.org/spreadsheetml/2006/main" count="1093" uniqueCount="427">
  <si>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</si>
  <si>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</si>
  <si>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</si>
  <si>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</si>
  <si>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</si>
  <si>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</si>
  <si>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</si>
  <si>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</si>
  <si>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</si>
  <si>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</si>
  <si>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</si>
  <si>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</si>
  <si>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</si>
  <si>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</si>
  <si>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</si>
  <si>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</si>
  <si>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</si>
  <si>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</si>
  <si>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</si>
  <si>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</si>
  <si>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</si>
  <si>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</si>
  <si>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</si>
  <si>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</si>
  <si>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</si>
  <si>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</si>
  <si>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</si>
  <si>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</si>
  <si>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</si>
  <si>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</si>
  <si>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</si>
  <si>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</si>
  <si>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</si>
  <si>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</si>
  <si>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</si>
  <si>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</si>
  <si>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</si>
  <si>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</si>
  <si>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</si>
  <si>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</si>
  <si>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</si>
  <si>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</si>
  <si>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</si>
  <si>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</si>
  <si>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</si>
  <si>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</si>
  <si>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</si>
  <si>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</si>
  <si>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</si>
  <si>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</si>
  <si>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</si>
  <si>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</si>
  <si>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</si>
  <si>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</si>
  <si>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</si>
  <si>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</si>
  <si>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</si>
  <si>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</si>
  <si>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</si>
  <si>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</si>
  <si>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</si>
  <si>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</si>
  <si>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</si>
  <si>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</si>
  <si>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</si>
  <si>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</si>
  <si>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</si>
  <si>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</si>
  <si>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</si>
  <si>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</si>
  <si>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</si>
  <si>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</si>
  <si>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</si>
  <si>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</si>
  <si>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</si>
  <si>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</si>
  <si>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</si>
  <si>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</si>
  <si>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</si>
  <si>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</si>
  <si>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</si>
  <si>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</si>
  <si>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</si>
  <si>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</si>
  <si>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</si>
  <si>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</si>
  <si>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</si>
  <si>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</si>
  <si>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</si>
  <si>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</si>
  <si>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</si>
  <si>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</si>
  <si>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</si>
  <si>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</si>
  <si>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</si>
  <si>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</si>
  <si>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</si>
  <si>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</si>
  <si>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</si>
  <si>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</si>
  <si>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</si>
  <si>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</si>
  <si>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</si>
  <si>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</si>
  <si>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</si>
  <si>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</si>
  <si>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</si>
  <si>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</si>
  <si>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</si>
  <si>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</si>
  <si>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</si>
  <si>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</si>
  <si>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</si>
  <si>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</si>
  <si>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</si>
  <si>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</si>
  <si>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</si>
  <si>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</si>
  <si>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</si>
  <si>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</si>
  <si>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</si>
  <si>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</si>
  <si>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</si>
  <si>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</si>
  <si>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</si>
  <si>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</si>
  <si>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</si>
  <si>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</si>
  <si>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</si>
  <si>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</si>
  <si>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</si>
  <si>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</si>
  <si>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</si>
  <si>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</si>
  <si>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</si>
  <si>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</si>
  <si>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</si>
  <si>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</si>
  <si>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</si>
  <si>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</si>
  <si>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</si>
  <si>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</si>
  <si>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</si>
  <si>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</si>
  <si>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</si>
  <si>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</si>
  <si>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</si>
  <si>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</si>
  <si>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</si>
  <si>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</si>
  <si>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</si>
  <si>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</si>
  <si>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</si>
  <si>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</si>
  <si>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</si>
  <si>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</si>
  <si>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</si>
  <si>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</si>
  <si>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</si>
  <si>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</si>
  <si>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</si>
  <si>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</si>
  <si>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</si>
  <si>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</si>
  <si>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</si>
  <si>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</si>
  <si>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</si>
  <si>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</si>
  <si>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</si>
  <si>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</si>
  <si>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</si>
  <si>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</si>
  <si>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</si>
  <si>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</si>
  <si>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</si>
  <si>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</si>
  <si>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</si>
  <si>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</si>
  <si>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</si>
  <si>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</si>
  <si>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</si>
  <si>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</si>
  <si>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</si>
  <si>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</si>
  <si>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</si>
  <si>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</si>
  <si>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</si>
  <si>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</si>
  <si>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</si>
  <si>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</si>
  <si>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</si>
  <si>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</si>
  <si>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</si>
  <si>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</si>
  <si>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</si>
  <si>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</si>
  <si>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</si>
  <si>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</si>
  <si>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</si>
  <si>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</si>
  <si>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</si>
  <si>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</si>
  <si>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</si>
  <si>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</si>
  <si>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</si>
  <si>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</si>
  <si>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</si>
  <si>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</si>
  <si>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</si>
  <si>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</si>
  <si>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</si>
  <si>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</si>
  <si>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</si>
  <si>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</si>
  <si>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</si>
  <si>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</si>
  <si>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</si>
  <si>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</si>
  <si>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</si>
  <si>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</si>
  <si>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</si>
  <si>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</si>
  <si>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</si>
  <si>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</si>
  <si>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</si>
  <si>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</si>
  <si>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</si>
  <si>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</si>
  <si>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</si>
  <si>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</si>
  <si>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</si>
  <si>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</si>
  <si>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</si>
  <si>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</si>
  <si>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</si>
  <si>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</si>
  <si>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</si>
  <si>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</si>
  <si>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</si>
  <si>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</si>
  <si>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</si>
  <si>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</si>
  <si>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</si>
  <si>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</si>
  <si>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</si>
  <si>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</si>
  <si>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</si>
  <si>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</si>
  <si>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</si>
  <si>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</si>
  <si>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</si>
  <si>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</si>
  <si>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</si>
  <si>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</si>
  <si>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</si>
  <si>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</si>
  <si>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</si>
  <si>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</si>
  <si>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</si>
  <si>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</si>
  <si>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</si>
  <si>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</si>
  <si>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</si>
  <si>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</si>
  <si>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</si>
  <si>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</si>
  <si>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</si>
  <si>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</si>
  <si>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</si>
  <si>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</si>
  <si>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</si>
  <si>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</si>
  <si>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</si>
  <si>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</si>
  <si>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</si>
  <si>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</si>
  <si>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</si>
  <si>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</si>
  <si>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</si>
  <si>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</si>
  <si>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</si>
  <si>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</si>
  <si>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</si>
  <si>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</si>
  <si>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</si>
  <si>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</si>
  <si>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</si>
  <si>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</si>
  <si>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</si>
  <si>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</si>
  <si>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</si>
  <si>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</si>
  <si>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</si>
  <si>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</si>
  <si>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</si>
  <si>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</si>
  <si>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</si>
  <si>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</si>
  <si>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</si>
  <si>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</si>
  <si>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</si>
  <si>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</si>
  <si>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</si>
  <si>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</si>
  <si>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</si>
  <si>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</si>
  <si>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</si>
  <si>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</si>
  <si>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</si>
  <si>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</si>
  <si>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</si>
  <si>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</si>
  <si>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</si>
  <si>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</si>
  <si>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</si>
  <si>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</si>
  <si>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</si>
  <si>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</si>
  <si>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</si>
  <si>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</si>
  <si>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</si>
  <si>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</si>
  <si>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</si>
  <si>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</si>
  <si>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</si>
  <si>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</si>
  <si>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</si>
  <si>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</si>
  <si>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</si>
  <si>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</si>
  <si>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</si>
  <si>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</si>
  <si>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</si>
  <si>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</si>
  <si>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</si>
  <si>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Költségvetési szerv megnevezése</t>
  </si>
  <si>
    <t>02</t>
  </si>
  <si>
    <t>Feladat megnevezése</t>
  </si>
  <si>
    <t xml:space="preserve">Összes bevétel, kiadás </t>
  </si>
  <si>
    <t>01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</si>
  <si>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</si>
  <si>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</si>
  <si>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</si>
  <si>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</si>
  <si>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</si>
  <si>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</si>
  <si>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</si>
  <si>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</si>
  <si>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</si>
  <si>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</si>
  <si>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 xml:space="preserve"> 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</si>
  <si>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</si>
  <si>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</si>
  <si>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</si>
  <si>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</si>
  <si>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</si>
  <si>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</si>
  <si>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</si>
  <si>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</si>
  <si>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</si>
  <si>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</si>
  <si>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</si>
  <si>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</si>
  <si>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</si>
  <si>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</si>
  <si>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</si>
  <si>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</si>
  <si>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</si>
  <si>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</si>
  <si>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</si>
  <si>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</si>
  <si>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</si>
  <si>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</si>
  <si>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Eeredeti
 előirányzat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</si>
  <si>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</si>
  <si>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</si>
  <si>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</si>
  <si>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</si>
  <si>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</si>
  <si>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</si>
  <si>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</si>
  <si>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</si>
  <si>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</si>
  <si>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</si>
  <si>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</si>
  <si>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</si>
  <si>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</si>
  <si>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</si>
  <si>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</si>
  <si>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</si>
  <si>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</si>
  <si>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</si>
  <si>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</si>
  <si>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</si>
  <si>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</si>
  <si>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</si>
  <si>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</si>
  <si>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</si>
  <si>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</si>
  <si>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</si>
  <si>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</si>
  <si>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</si>
  <si>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</si>
  <si>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 xml:space="preserve">4 . sz. módosítás 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</si>
  <si>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</si>
  <si>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</si>
  <si>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</si>
  <si>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</si>
  <si>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2020-ban</t>
  </si>
  <si>
    <t>1.sz. módosítás</t>
  </si>
  <si>
    <t>2.sz. módosítás</t>
  </si>
  <si>
    <t>Módosítások összesen 2020. …..-ig</t>
  </si>
  <si>
    <t>I=(G+H)</t>
  </si>
  <si>
    <t>I=(E+H)</t>
  </si>
  <si>
    <t>Közfoglalkoztatási támogatásból vásárolt eszközök</t>
  </si>
  <si>
    <t>Ford Tranzit terhergépkocsi vásárlás</t>
  </si>
  <si>
    <t>terménydaráló vásárlás</t>
  </si>
  <si>
    <t xml:space="preserve">tároló épület kivitelezése </t>
  </si>
  <si>
    <t>ÖSSZESEN:</t>
  </si>
  <si>
    <t>4.sz módosítás</t>
  </si>
  <si>
    <t>3.sz módosítás</t>
  </si>
  <si>
    <t>Kastélykert Óvoda gépbeszerzés</t>
  </si>
  <si>
    <t>GÉP projekt tervezői költség</t>
  </si>
  <si>
    <t>Közös Hivatal eszköz beszerzés (irodai szék, irattári polcok, informatikai eszközök)</t>
  </si>
  <si>
    <t xml:space="preserve">5 . sz. módosítás </t>
  </si>
  <si>
    <t>4. sz módosítás</t>
  </si>
  <si>
    <t>5. sz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</si>
</sst>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0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28" fillId="0" borderId="0" xfId="0" applyNumberFormat="1" applyFont="1" applyAlignment="1" applyProtection="1">
      <alignment vertical="center" wrapText="1"/>
      <protection locked="0"/>
    </xf>
    <xf numFmtId="164" fontId="29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54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56" xfId="0" applyNumberFormat="1" applyFont="1" applyBorder="1" applyAlignment="1" applyProtection="1">
      <alignment horizontal="center" vertical="center" wrapText="1"/>
      <protection locked="0"/>
    </xf>
    <xf numFmtId="164" fontId="8" fillId="0" borderId="59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0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32" fillId="0" borderId="0" xfId="0" applyNumberFormat="1" applyFont="1" applyAlignment="1">
      <alignment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63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33" fillId="0" borderId="0" xfId="0" applyNumberFormat="1" applyFont="1" applyAlignment="1">
      <alignment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64" xfId="0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65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lef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4" fillId="0" borderId="38" xfId="0" applyNumberFormat="1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35" fillId="0" borderId="0" xfId="0" applyNumberFormat="1" applyFont="1" applyAlignment="1">
      <alignment vertical="center" wrapTex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63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64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29" fillId="0" borderId="0" xfId="0" applyFont="1" applyAlignment="1" applyProtection="1">
      <alignment horizontal="right" vertical="top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56" xfId="0" applyFont="1" applyBorder="1" applyAlignment="1" applyProtection="1">
      <alignment horizontal="center" vertical="center" wrapText="1"/>
      <protection locked="0"/>
    </xf>
    <xf numFmtId="49" fontId="8" fillId="0" borderId="59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3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4" fillId="0" borderId="38" xfId="0" applyFont="1" applyBorder="1" applyAlignment="1">
      <alignment horizontal="left" wrapText="1" indent="1"/>
    </xf>
    <xf numFmtId="0" fontId="35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48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3" xfId="0" applyNumberFormat="1" applyFont="1" applyBorder="1" applyAlignment="1">
      <alignment horizontal="left" vertical="center" wrapText="1" indent="2"/>
    </xf>
    <xf numFmtId="164" fontId="18" fillId="0" borderId="28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>
      <alignment horizontal="right" wrapText="1"/>
    </xf>
    <xf numFmtId="164" fontId="8" fillId="0" borderId="1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59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Border="1" applyAlignment="1" applyProtection="1">
      <alignment vertical="center" wrapText="1"/>
      <protection locked="0"/>
    </xf>
    <xf numFmtId="164" fontId="13" fillId="0" borderId="22" xfId="0" applyNumberFormat="1" applyFont="1" applyBorder="1" applyAlignment="1">
      <alignment vertical="center" wrapText="1"/>
    </xf>
    <xf numFmtId="164" fontId="13" fillId="0" borderId="64" xfId="0" applyNumberFormat="1" applyFont="1" applyBorder="1" applyAlignment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164" fontId="13" fillId="0" borderId="65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8" fillId="0" borderId="66" xfId="0" applyNumberFormat="1" applyFont="1" applyBorder="1" applyAlignment="1">
      <alignment horizontal="center" vertical="center" wrapText="1"/>
    </xf>
    <xf numFmtId="164" fontId="22" fillId="0" borderId="60" xfId="0" applyNumberFormat="1" applyFont="1" applyBorder="1" applyAlignment="1" applyProtection="1">
      <alignment horizontal="center" wrapText="1"/>
      <protection locked="0"/>
    </xf>
    <xf numFmtId="164" fontId="22" fillId="0" borderId="61" xfId="0" applyNumberFormat="1" applyFont="1" applyBorder="1" applyAlignment="1" applyProtection="1">
      <alignment horizontal="center"/>
      <protection locked="0"/>
    </xf>
    <xf numFmtId="164" fontId="22" fillId="0" borderId="59" xfId="0" applyNumberFormat="1" applyFont="1" applyBorder="1" applyAlignment="1" applyProtection="1">
      <alignment horizontal="center"/>
      <protection locked="0"/>
    </xf>
    <xf numFmtId="164" fontId="8" fillId="0" borderId="62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8" fillId="0" borderId="36" xfId="0" applyNumberFormat="1" applyFont="1" applyBorder="1" applyAlignment="1">
      <alignment horizontal="center" vertical="center" wrapText="1"/>
    </xf>
    <xf numFmtId="164" fontId="0" fillId="0" borderId="67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55" xfId="0" applyNumberFormat="1" applyFont="1" applyBorder="1" applyAlignment="1" applyProtection="1">
      <alignment horizontal="center" vertical="center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wrapText="1"/>
      <protection locked="0"/>
    </xf>
    <xf numFmtId="0" fontId="22" fillId="0" borderId="61" xfId="0" applyFont="1" applyBorder="1" applyAlignment="1" applyProtection="1">
      <alignment horizontal="center"/>
      <protection locked="0"/>
    </xf>
    <xf numFmtId="0" fontId="22" fillId="0" borderId="59" xfId="0" applyFont="1" applyBorder="1" applyAlignment="1" applyProtection="1">
      <alignment horizontal="center"/>
      <protection locked="0"/>
    </xf>
    <xf numFmtId="0" fontId="8" fillId="0" borderId="6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_KVRENMUNKA" xfId="1" xr:uid="{AB6820E4-4617-47FD-8B5E-5F65BCDB8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j%20mappa/2020_KTGVET&#201;S_M&#211;D_3_LEVEL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KTGVET&#201;S%20&#250;j/LEVELEK%202020/2020%20m&#243;dos&#237;t&#225;sok%20levelek/2020%20m&#243;dos&#237;t&#225;s%202/2020_KTGVET&#201;S_M&#211;D_1_LEVEL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 refreshError="1"/>
      <sheetData sheetId="2" refreshError="1"/>
      <sheetData sheetId="3" refreshError="1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 refreshError="1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 refreshError="1"/>
      <sheetData sheetId="6" refreshError="1"/>
      <sheetData sheetId="7" refreshError="1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 refreshError="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 refreshError="1">
        <row r="6">
          <cell r="A6" t="str">
            <v>2020. évi eredeti előirányzat BEVÉTELEK</v>
          </cell>
        </row>
      </sheetData>
      <sheetData sheetId="75" refreshError="1">
        <row r="7">
          <cell r="K7" t="str">
            <v>Forintban!</v>
          </cell>
        </row>
        <row r="8">
          <cell r="C8" t="str">
            <v>2020. évi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 refreshError="1">
        <row r="3">
          <cell r="B3" t="str">
            <v>Kötelező feladtok bevételeinek, kiadásainak módosítása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>
        <row r="13">
          <cell r="R13" t="str">
            <v>6.3.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331076372</v>
          </cell>
        </row>
        <row r="8">
          <cell r="E8">
            <v>4652261</v>
          </cell>
        </row>
        <row r="17">
          <cell r="C17">
            <v>0</v>
          </cell>
          <cell r="E17">
            <v>335728633</v>
          </cell>
        </row>
        <row r="18">
          <cell r="C18">
            <v>335728633</v>
          </cell>
        </row>
        <row r="19">
          <cell r="C19">
            <v>335728633</v>
          </cell>
        </row>
        <row r="24">
          <cell r="C24">
            <v>0</v>
          </cell>
        </row>
        <row r="30">
          <cell r="C30">
            <v>335728633</v>
          </cell>
          <cell r="E30">
            <v>0</v>
          </cell>
        </row>
        <row r="31">
          <cell r="C31">
            <v>335728633</v>
          </cell>
          <cell r="E31">
            <v>335728633</v>
          </cell>
        </row>
        <row r="32">
          <cell r="C32">
            <v>335728633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8">
          <cell r="A8" t="str">
            <v xml:space="preserve"> 5 csoportos óvoda építése</v>
          </cell>
          <cell r="B8">
            <v>302703174</v>
          </cell>
          <cell r="C8" t="str">
            <v>2018-2020</v>
          </cell>
          <cell r="D8">
            <v>89920174</v>
          </cell>
          <cell r="E8">
            <v>212783000</v>
          </cell>
        </row>
        <row r="9">
          <cell r="A9" t="str">
            <v>Nyírség turisztikai kínálatának integrált fejlesztése</v>
          </cell>
          <cell r="B9">
            <v>105530000</v>
          </cell>
          <cell r="C9" t="str">
            <v>2019-2020</v>
          </cell>
          <cell r="D9">
            <v>5275000</v>
          </cell>
          <cell r="E9">
            <v>100255000</v>
          </cell>
        </row>
        <row r="10">
          <cell r="A10" t="str">
            <v>Új óvoda vízbekötése</v>
          </cell>
          <cell r="B10">
            <v>2424915</v>
          </cell>
          <cell r="C10" t="str">
            <v>2020</v>
          </cell>
          <cell r="E10">
            <v>2424915</v>
          </cell>
        </row>
        <row r="11">
          <cell r="A11" t="str">
            <v>Védőnői szoba bútor vásárlás</v>
          </cell>
          <cell r="B11">
            <v>262700</v>
          </cell>
          <cell r="C11" t="str">
            <v>2020</v>
          </cell>
          <cell r="E11">
            <v>262700</v>
          </cell>
        </row>
        <row r="12">
          <cell r="A12" t="str">
            <v>Önkormányzat tárgyi eszköz vásárlása</v>
          </cell>
          <cell r="B12">
            <v>635000</v>
          </cell>
          <cell r="C12" t="str">
            <v>2020</v>
          </cell>
          <cell r="E12">
            <v>635000</v>
          </cell>
        </row>
        <row r="13">
          <cell r="A13" t="str">
            <v>Magyar Falu projket keretén belül megvalósított óvoda udvar építés</v>
          </cell>
          <cell r="B13">
            <v>4654757</v>
          </cell>
          <cell r="C13" t="str">
            <v>2020</v>
          </cell>
          <cell r="E13">
            <v>4654757</v>
          </cell>
        </row>
        <row r="14">
          <cell r="A14" t="str">
            <v>934. hrsz ingatlan megvásárlása</v>
          </cell>
          <cell r="B14">
            <v>4000000</v>
          </cell>
          <cell r="C14" t="str">
            <v>2020</v>
          </cell>
          <cell r="D14">
            <v>100000</v>
          </cell>
          <cell r="E14">
            <v>3900000</v>
          </cell>
        </row>
        <row r="15">
          <cell r="A15" t="str">
            <v>parkoló építés</v>
          </cell>
          <cell r="B15">
            <v>5461000</v>
          </cell>
          <cell r="C15" t="str">
            <v>2020</v>
          </cell>
          <cell r="E15">
            <v>5461000</v>
          </cell>
        </row>
        <row r="16">
          <cell r="A16" t="str">
            <v>Közös Hivatal eszköz beszerzés</v>
          </cell>
          <cell r="B16">
            <v>500000</v>
          </cell>
          <cell r="C16" t="str">
            <v>2020</v>
          </cell>
          <cell r="E16">
            <v>500000</v>
          </cell>
        </row>
        <row r="17">
          <cell r="A17" t="str">
            <v>Leveleki Kastélykert Óvoda és Konyha eszközbeszerzés</v>
          </cell>
          <cell r="B17">
            <v>200000</v>
          </cell>
          <cell r="C17" t="str">
            <v>2020</v>
          </cell>
          <cell r="E17">
            <v>200000</v>
          </cell>
        </row>
      </sheetData>
      <sheetData sheetId="14">
        <row r="8">
          <cell r="B8">
            <v>4652261</v>
          </cell>
        </row>
      </sheetData>
      <sheetData sheetId="15" refreshError="1"/>
      <sheetData sheetId="16">
        <row r="8">
          <cell r="C8">
            <v>302940936</v>
          </cell>
        </row>
      </sheetData>
      <sheetData sheetId="17">
        <row r="8">
          <cell r="C8">
            <v>302940936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45987000</v>
          </cell>
        </row>
      </sheetData>
      <sheetData sheetId="25">
        <row r="8">
          <cell r="C8">
            <v>45987000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8">
          <cell r="C8" t="str">
            <v>2020. évi</v>
          </cell>
        </row>
        <row r="9">
          <cell r="K9" t="str">
            <v>….számú módosítás utáni előirányzat</v>
          </cell>
        </row>
      </sheetData>
      <sheetData sheetId="76" refreshError="1"/>
      <sheetData sheetId="77" refreshError="1"/>
      <sheetData sheetId="78" refreshError="1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 refreshError="1"/>
      <sheetData sheetId="82">
        <row r="5">
          <cell r="F5" t="str">
            <v>Eddigi módosítások összege 2020-ban</v>
          </cell>
        </row>
      </sheetData>
      <sheetData sheetId="83" refreshError="1"/>
      <sheetData sheetId="84" refreshError="1"/>
      <sheetData sheetId="85">
        <row r="5">
          <cell r="D5" t="str">
            <v xml:space="preserve">1 . sz. módosítás 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2">
          <cell r="B2" t="str">
            <v>Leveleki Kastélykert Óvoda és Konyha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176C-0A5E-4DEA-921A-C44609D17310}">
  <sheetPr>
    <tabColor theme="9"/>
  </sheetPr>
  <dimension ref="A1:O166"/>
  <sheetViews>
    <sheetView topLeftCell="C151" zoomScale="120" zoomScaleNormal="120" zoomScaleSheetLayoutView="100" workbookViewId="0">
      <selection activeCell="I103" sqref="I103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385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2020. ( ……. ) önkormányzati rendelethez</v>
      </c>
      <c r="C1" s="386"/>
      <c r="D1" s="386"/>
      <c r="E1" s="386"/>
      <c r="F1" s="386"/>
      <c r="G1" s="386"/>
      <c r="H1" s="386"/>
      <c r="I1" s="386"/>
      <c r="J1" s="386"/>
      <c r="K1" s="386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387" t="str">
        <f>CONCATENATE([1]RM_ALAPADATOK!A4)</f>
        <v/>
      </c>
      <c r="B3" s="387"/>
      <c r="C3" s="388"/>
      <c r="D3" s="387"/>
      <c r="E3" s="387"/>
      <c r="F3" s="387"/>
      <c r="G3" s="387"/>
      <c r="H3" s="387"/>
      <c r="I3" s="387"/>
      <c r="J3" s="387"/>
      <c r="K3" s="387"/>
    </row>
    <row r="4" spans="1:11" x14ac:dyDescent="0.25">
      <c r="A4" s="387" t="str">
        <f>CONCATENATE([1]RM_ALAPADATOK!D7," ÉVI KÖLTSÉGVETÉSI RENDELET ÖSSZEVONT BEVÉTELEINEK KIADÁSAINAK MÓDOSÍTÁSA")</f>
        <v>2020. ÉVI KÖLTSÉGVETÉSI RENDELET ÖSSZEVONT BEVÉTELEINEK KIADÁSAINAK MÓDOSÍTÁSA</v>
      </c>
      <c r="B4" s="387"/>
      <c r="C4" s="388"/>
      <c r="D4" s="387"/>
      <c r="E4" s="387"/>
      <c r="F4" s="387"/>
      <c r="G4" s="387"/>
      <c r="H4" s="387"/>
      <c r="I4" s="387"/>
      <c r="J4" s="387"/>
      <c r="K4" s="387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389" t="s">
        <v>0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</row>
    <row r="7" spans="1:11" ht="15.95" customHeight="1" thickBot="1" x14ac:dyDescent="0.3">
      <c r="A7" s="390" t="s">
        <v>1</v>
      </c>
      <c r="B7" s="39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376" t="s">
        <v>3</v>
      </c>
      <c r="B8" s="378" t="s">
        <v>4</v>
      </c>
      <c r="C8" s="380" t="str">
        <f>+CONCATENATE(LEFT([1]RM_ÖSSZEFÜGGÉSEK!A6,4),". évi")</f>
        <v>2020. évi</v>
      </c>
      <c r="D8" s="381"/>
      <c r="E8" s="382"/>
      <c r="F8" s="382"/>
      <c r="G8" s="382"/>
      <c r="H8" s="382"/>
      <c r="I8" s="382"/>
      <c r="J8" s="382"/>
      <c r="K8" s="383"/>
    </row>
    <row r="9" spans="1:11" ht="48.75" thickBot="1" x14ac:dyDescent="0.3">
      <c r="A9" s="377"/>
      <c r="B9" s="379"/>
      <c r="C9" s="5" t="s">
        <v>5</v>
      </c>
      <c r="D9" s="6" t="s">
        <v>6</v>
      </c>
      <c r="E9" s="6" t="s">
        <v>7</v>
      </c>
      <c r="F9" s="6" t="s">
        <v>8</v>
      </c>
      <c r="G9" s="6" t="s">
        <v>403</v>
      </c>
      <c r="H9" s="6" t="s">
        <v>424</v>
      </c>
      <c r="I9" s="6" t="s">
        <v>9</v>
      </c>
      <c r="J9" s="7" t="s">
        <v>10</v>
      </c>
      <c r="K9" s="8" t="s">
        <v>11</v>
      </c>
    </row>
    <row r="10" spans="1:11" s="14" customFormat="1" ht="12" customHeight="1" thickBot="1" x14ac:dyDescent="0.25">
      <c r="A10" s="9" t="s">
        <v>12</v>
      </c>
      <c r="B10" s="10" t="s">
        <v>13</v>
      </c>
      <c r="C10" s="11" t="s">
        <v>14</v>
      </c>
      <c r="D10" s="11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3" t="s">
        <v>22</v>
      </c>
    </row>
    <row r="11" spans="1:11" s="19" customFormat="1" ht="12" customHeight="1" thickBot="1" x14ac:dyDescent="0.25">
      <c r="A11" s="15" t="s">
        <v>23</v>
      </c>
      <c r="B11" s="16" t="s">
        <v>24</v>
      </c>
      <c r="C11" s="17">
        <f>'[1]KV_1.1.sz.mell.'!C10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7">
        <f t="shared" si="0"/>
        <v>0</v>
      </c>
      <c r="I11" s="17">
        <f t="shared" si="0"/>
        <v>0</v>
      </c>
      <c r="J11" s="17">
        <f t="shared" si="0"/>
        <v>24872578</v>
      </c>
      <c r="K11" s="18">
        <f t="shared" si="0"/>
        <v>327813514</v>
      </c>
    </row>
    <row r="12" spans="1:11" s="19" customFormat="1" ht="12" customHeight="1" x14ac:dyDescent="0.2">
      <c r="A12" s="20" t="s">
        <v>25</v>
      </c>
      <c r="B12" s="21" t="s">
        <v>26</v>
      </c>
      <c r="C12" s="22">
        <f>'[1]KV_1.1.sz.mell.'!C11</f>
        <v>98199795</v>
      </c>
      <c r="D12" s="23"/>
      <c r="E12" s="23"/>
      <c r="F12" s="23"/>
      <c r="G12" s="23">
        <v>809933</v>
      </c>
      <c r="H12" s="23"/>
      <c r="I12" s="23"/>
      <c r="J12" s="22">
        <f t="shared" ref="J12:J17" si="1">D12+E12+F12+G12+H12+I12</f>
        <v>809933</v>
      </c>
      <c r="K12" s="24">
        <f t="shared" ref="K12:K17" si="2">C12+J12</f>
        <v>99009728</v>
      </c>
    </row>
    <row r="13" spans="1:11" s="19" customFormat="1" ht="12" customHeight="1" x14ac:dyDescent="0.2">
      <c r="A13" s="25" t="s">
        <v>27</v>
      </c>
      <c r="B13" s="26" t="s">
        <v>28</v>
      </c>
      <c r="C13" s="27">
        <f>'[1]KV_1.1.sz.mell.'!C12</f>
        <v>74395850</v>
      </c>
      <c r="D13" s="28"/>
      <c r="E13" s="23"/>
      <c r="F13" s="23"/>
      <c r="G13" s="23">
        <v>5705900</v>
      </c>
      <c r="H13" s="23"/>
      <c r="I13" s="23"/>
      <c r="J13" s="22">
        <f t="shared" si="1"/>
        <v>5705900</v>
      </c>
      <c r="K13" s="24">
        <f t="shared" si="2"/>
        <v>80101750</v>
      </c>
    </row>
    <row r="14" spans="1:11" s="19" customFormat="1" ht="12" customHeight="1" x14ac:dyDescent="0.2">
      <c r="A14" s="25" t="s">
        <v>29</v>
      </c>
      <c r="B14" s="26" t="s">
        <v>30</v>
      </c>
      <c r="C14" s="27">
        <f>'[1]KV_1.1.sz.mell.'!C13</f>
        <v>112395775</v>
      </c>
      <c r="D14" s="28"/>
      <c r="E14" s="23"/>
      <c r="F14" s="23"/>
      <c r="G14" s="23">
        <v>7611441</v>
      </c>
      <c r="H14" s="23"/>
      <c r="I14" s="23"/>
      <c r="J14" s="22">
        <f t="shared" si="1"/>
        <v>7611441</v>
      </c>
      <c r="K14" s="24">
        <f t="shared" si="2"/>
        <v>120007216</v>
      </c>
    </row>
    <row r="15" spans="1:11" s="19" customFormat="1" ht="12" customHeight="1" x14ac:dyDescent="0.2">
      <c r="A15" s="25" t="s">
        <v>31</v>
      </c>
      <c r="B15" s="26" t="s">
        <v>32</v>
      </c>
      <c r="C15" s="27">
        <f>'[1]KV_1.1.sz.mell.'!C14</f>
        <v>3742992</v>
      </c>
      <c r="D15" s="28"/>
      <c r="E15" s="23"/>
      <c r="F15" s="23"/>
      <c r="G15" s="23">
        <v>1580984</v>
      </c>
      <c r="H15" s="23"/>
      <c r="I15" s="23"/>
      <c r="J15" s="22">
        <f t="shared" si="1"/>
        <v>1580984</v>
      </c>
      <c r="K15" s="24">
        <f t="shared" si="2"/>
        <v>5323976</v>
      </c>
    </row>
    <row r="16" spans="1:11" s="19" customFormat="1" ht="12" customHeight="1" x14ac:dyDescent="0.2">
      <c r="A16" s="25" t="s">
        <v>33</v>
      </c>
      <c r="B16" s="29" t="s">
        <v>34</v>
      </c>
      <c r="C16" s="27">
        <f>'[1]KV_1.1.sz.mell.'!C15</f>
        <v>14206524</v>
      </c>
      <c r="D16" s="28"/>
      <c r="E16" s="23"/>
      <c r="F16" s="23"/>
      <c r="G16" s="23">
        <v>9164320</v>
      </c>
      <c r="H16" s="23"/>
      <c r="I16" s="23"/>
      <c r="J16" s="22">
        <f t="shared" si="1"/>
        <v>9164320</v>
      </c>
      <c r="K16" s="24">
        <f t="shared" si="2"/>
        <v>23370844</v>
      </c>
    </row>
    <row r="17" spans="1:11" s="19" customFormat="1" ht="12" customHeight="1" thickBot="1" x14ac:dyDescent="0.25">
      <c r="A17" s="30" t="s">
        <v>35</v>
      </c>
      <c r="B17" s="31" t="s">
        <v>36</v>
      </c>
      <c r="C17" s="27">
        <f>'[1]KV_1.1.sz.mell.'!C16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24" customHeight="1" thickBot="1" x14ac:dyDescent="0.25">
      <c r="A18" s="15" t="s">
        <v>37</v>
      </c>
      <c r="B18" s="32" t="s">
        <v>38</v>
      </c>
      <c r="C18" s="17">
        <f>'[1]KV_1.1.sz.mell.'!C17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7">
        <f t="shared" si="3"/>
        <v>0</v>
      </c>
      <c r="I18" s="17">
        <f t="shared" si="3"/>
        <v>0</v>
      </c>
      <c r="J18" s="17">
        <f t="shared" si="3"/>
        <v>159571945</v>
      </c>
      <c r="K18" s="18">
        <f t="shared" si="3"/>
        <v>188300335</v>
      </c>
    </row>
    <row r="19" spans="1:11" s="19" customFormat="1" ht="12" customHeight="1" x14ac:dyDescent="0.2">
      <c r="A19" s="20" t="s">
        <v>39</v>
      </c>
      <c r="B19" s="21" t="s">
        <v>40</v>
      </c>
      <c r="C19" s="22">
        <f>'[1]KV_1.1.sz.mell.'!C18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41</v>
      </c>
      <c r="B20" s="26" t="s">
        <v>42</v>
      </c>
      <c r="C20" s="27">
        <f>'[1]KV_1.1.sz.mell.'!C19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43</v>
      </c>
      <c r="B21" s="26" t="s">
        <v>44</v>
      </c>
      <c r="C21" s="27">
        <f>'[1]KV_1.1.sz.mell.'!C20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45</v>
      </c>
      <c r="B22" s="26" t="s">
        <v>46</v>
      </c>
      <c r="C22" s="27">
        <f>'[1]KV_1.1.sz.mell.'!C21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47</v>
      </c>
      <c r="B23" s="26" t="s">
        <v>48</v>
      </c>
      <c r="C23" s="27">
        <f>'[1]KV_1.1.sz.mell.'!C22</f>
        <v>28728390</v>
      </c>
      <c r="D23" s="33">
        <v>134056111</v>
      </c>
      <c r="E23" s="23"/>
      <c r="F23" s="23">
        <v>1692385</v>
      </c>
      <c r="G23" s="23">
        <v>23823449</v>
      </c>
      <c r="H23" s="23"/>
      <c r="I23" s="23"/>
      <c r="J23" s="22">
        <f t="shared" si="4"/>
        <v>159571945</v>
      </c>
      <c r="K23" s="24">
        <f t="shared" si="5"/>
        <v>188300335</v>
      </c>
    </row>
    <row r="24" spans="1:11" s="19" customFormat="1" ht="12" customHeight="1" thickBot="1" x14ac:dyDescent="0.25">
      <c r="A24" s="30" t="s">
        <v>49</v>
      </c>
      <c r="B24" s="31" t="s">
        <v>50</v>
      </c>
      <c r="C24" s="34">
        <f>'[1]KV_1.1.sz.mell.'!C23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24.75" customHeight="1" thickBot="1" x14ac:dyDescent="0.25">
      <c r="A25" s="15" t="s">
        <v>51</v>
      </c>
      <c r="B25" s="16" t="s">
        <v>52</v>
      </c>
      <c r="C25" s="17">
        <f>'[1]KV_1.1.sz.mell.'!C24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7">
        <f t="shared" si="6"/>
        <v>0</v>
      </c>
      <c r="I25" s="17">
        <f t="shared" si="6"/>
        <v>0</v>
      </c>
      <c r="J25" s="17">
        <f t="shared" si="6"/>
        <v>197428423</v>
      </c>
      <c r="K25" s="18">
        <f t="shared" si="6"/>
        <v>197428423</v>
      </c>
    </row>
    <row r="26" spans="1:11" s="19" customFormat="1" ht="12" customHeight="1" x14ac:dyDescent="0.2">
      <c r="A26" s="20" t="s">
        <v>53</v>
      </c>
      <c r="B26" s="21" t="s">
        <v>54</v>
      </c>
      <c r="C26" s="22">
        <f>'[1]KV_1.1.sz.mell.'!C25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55</v>
      </c>
      <c r="B27" s="26" t="s">
        <v>56</v>
      </c>
      <c r="C27" s="27">
        <f>'[1]KV_1.1.sz.mell.'!C26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57</v>
      </c>
      <c r="B28" s="26" t="s">
        <v>58</v>
      </c>
      <c r="C28" s="27">
        <f>'[1]KV_1.1.sz.mell.'!C27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59</v>
      </c>
      <c r="B29" s="26" t="s">
        <v>60</v>
      </c>
      <c r="C29" s="27">
        <f>'[1]KV_1.1.sz.mell.'!C28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61</v>
      </c>
      <c r="B30" s="26" t="s">
        <v>62</v>
      </c>
      <c r="C30" s="27">
        <f>'[1]KV_1.1.sz.mell.'!C29</f>
        <v>0</v>
      </c>
      <c r="D30" s="33">
        <v>8327800</v>
      </c>
      <c r="E30" s="23"/>
      <c r="F30" s="23"/>
      <c r="G30" s="23">
        <v>189100623</v>
      </c>
      <c r="H30" s="23"/>
      <c r="I30" s="23"/>
      <c r="J30" s="22">
        <f t="shared" si="7"/>
        <v>197428423</v>
      </c>
      <c r="K30" s="24">
        <f t="shared" si="8"/>
        <v>197428423</v>
      </c>
    </row>
    <row r="31" spans="1:11" s="19" customFormat="1" ht="12" customHeight="1" thickBot="1" x14ac:dyDescent="0.25">
      <c r="A31" s="30" t="s">
        <v>63</v>
      </c>
      <c r="B31" s="37" t="s">
        <v>64</v>
      </c>
      <c r="C31" s="34">
        <f>'[1]KV_1.1.sz.mell.'!C30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65</v>
      </c>
      <c r="B32" s="16" t="s">
        <v>66</v>
      </c>
      <c r="C32" s="39">
        <f>'[1]KV_1.1.sz.mell.'!C31</f>
        <v>53750000</v>
      </c>
      <c r="D32" s="39">
        <f t="shared" ref="D32:J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>+K33+K34+K35+K36+K37+K38+K39</f>
        <v>46050000</v>
      </c>
    </row>
    <row r="33" spans="1:11" s="19" customFormat="1" ht="12" customHeight="1" x14ac:dyDescent="0.2">
      <c r="A33" s="20" t="s">
        <v>67</v>
      </c>
      <c r="B33" s="21" t="str">
        <f>'[1]KV_1.1.sz.mell.'!B32</f>
        <v>Építményadó</v>
      </c>
      <c r="C33" s="22">
        <f>'[1]KV_1.1.sz.mell.'!C32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68</v>
      </c>
      <c r="B34" s="21" t="str">
        <f>'[1]KV_1.1.sz.mell.'!B33</f>
        <v>Idegenforgalmi adó</v>
      </c>
      <c r="C34" s="27">
        <f>'[1]KV_1.1.sz.mell.'!C33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69</v>
      </c>
      <c r="B35" s="21" t="str">
        <f>'[1]KV_1.1.sz.mell.'!B34</f>
        <v>Iparűzési adó</v>
      </c>
      <c r="C35" s="27">
        <f>'[1]KV_1.1.sz.mell.'!C34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70</v>
      </c>
      <c r="B36" s="21" t="str">
        <f>'[1]KV_1.1.sz.mell.'!B35</f>
        <v xml:space="preserve">Talajterhelési díj </v>
      </c>
      <c r="C36" s="27">
        <f>'[1]KV_1.1.sz.mell.'!C35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71</v>
      </c>
      <c r="B37" s="21" t="str">
        <f>'[1]KV_1.1.sz.mell.'!B36</f>
        <v>Gépjárműadó</v>
      </c>
      <c r="C37" s="27">
        <f>'[1]KV_1.1.sz.mell.'!C36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72</v>
      </c>
      <c r="B38" s="21" t="str">
        <f>'[1]KV_1.1.sz.mell.'!B37</f>
        <v>Egyéb adó</v>
      </c>
      <c r="C38" s="27">
        <f>'[1]KV_1.1.sz.mell.'!C37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73</v>
      </c>
      <c r="B39" s="21" t="str">
        <f>'[1]KV_1.1.sz.mell.'!B38</f>
        <v>Kommunális adó</v>
      </c>
      <c r="C39" s="34">
        <f>'[1]KV_1.1.sz.mell.'!C38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74</v>
      </c>
      <c r="B40" s="16" t="s">
        <v>75</v>
      </c>
      <c r="C40" s="17">
        <f>'[1]KV_1.1.sz.mell.'!C39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76</v>
      </c>
      <c r="B41" s="21" t="s">
        <v>77</v>
      </c>
      <c r="C41" s="22">
        <f>'[1]KV_1.1.sz.mell.'!C40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78</v>
      </c>
      <c r="B42" s="26" t="s">
        <v>79</v>
      </c>
      <c r="C42" s="27">
        <f>'[1]KV_1.1.sz.mell.'!C41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80</v>
      </c>
      <c r="B43" s="26" t="s">
        <v>81</v>
      </c>
      <c r="C43" s="27">
        <f>'[1]KV_1.1.sz.mell.'!C42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82</v>
      </c>
      <c r="B44" s="26" t="s">
        <v>83</v>
      </c>
      <c r="C44" s="27">
        <f>'[1]KV_1.1.sz.mell.'!C43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84</v>
      </c>
      <c r="B45" s="26" t="s">
        <v>85</v>
      </c>
      <c r="C45" s="27">
        <f>'[1]KV_1.1.sz.mell.'!C44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86</v>
      </c>
      <c r="B46" s="26" t="s">
        <v>87</v>
      </c>
      <c r="C46" s="27">
        <f>'[1]KV_1.1.sz.mell.'!C45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88</v>
      </c>
      <c r="B47" s="26" t="s">
        <v>89</v>
      </c>
      <c r="C47" s="27">
        <f>'[1]KV_1.1.sz.mell.'!C46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90</v>
      </c>
      <c r="B48" s="26" t="s">
        <v>91</v>
      </c>
      <c r="C48" s="27">
        <f>'[1]KV_1.1.sz.mell.'!C47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92</v>
      </c>
      <c r="B49" s="26" t="s">
        <v>93</v>
      </c>
      <c r="C49" s="42">
        <f>'[1]KV_1.1.sz.mell.'!C48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94</v>
      </c>
      <c r="B50" s="37" t="s">
        <v>95</v>
      </c>
      <c r="C50" s="46">
        <f>'[1]KV_1.1.sz.mell.'!C49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96</v>
      </c>
      <c r="B51" s="51" t="s">
        <v>97</v>
      </c>
      <c r="C51" s="52">
        <f>'[1]KV_1.1.sz.mell.'!C50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98</v>
      </c>
      <c r="B52" s="16" t="s">
        <v>99</v>
      </c>
      <c r="C52" s="17">
        <f>'[1]KV_1.1.sz.mell.'!C51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100</v>
      </c>
      <c r="B53" s="21" t="s">
        <v>101</v>
      </c>
      <c r="C53" s="45">
        <f>'[1]KV_1.1.sz.mell.'!C52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102</v>
      </c>
      <c r="B54" s="26" t="s">
        <v>103</v>
      </c>
      <c r="C54" s="42">
        <f>'[1]KV_1.1.sz.mell.'!C53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104</v>
      </c>
      <c r="B55" s="26" t="s">
        <v>105</v>
      </c>
      <c r="C55" s="42">
        <f>'[1]KV_1.1.sz.mell.'!C54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106</v>
      </c>
      <c r="B56" s="26" t="s">
        <v>107</v>
      </c>
      <c r="C56" s="42">
        <f>'[1]KV_1.1.sz.mell.'!C55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108</v>
      </c>
      <c r="B57" s="31" t="s">
        <v>109</v>
      </c>
      <c r="C57" s="46">
        <f>'[1]KV_1.1.sz.mell.'!C56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110</v>
      </c>
      <c r="B58" s="16" t="s">
        <v>111</v>
      </c>
      <c r="C58" s="17">
        <f>'[1]KV_1.1.sz.mell.'!C57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4409600</v>
      </c>
      <c r="H58" s="17">
        <f t="shared" si="16"/>
        <v>0</v>
      </c>
      <c r="I58" s="17">
        <f t="shared" si="16"/>
        <v>0</v>
      </c>
      <c r="J58" s="17">
        <f t="shared" si="16"/>
        <v>6009600</v>
      </c>
      <c r="K58" s="18">
        <f t="shared" si="16"/>
        <v>9816600</v>
      </c>
    </row>
    <row r="59" spans="1:11" s="19" customFormat="1" ht="12" customHeight="1" x14ac:dyDescent="0.2">
      <c r="A59" s="20" t="s">
        <v>112</v>
      </c>
      <c r="B59" s="21" t="s">
        <v>113</v>
      </c>
      <c r="C59" s="22">
        <f>'[1]KV_1.1.sz.mell.'!C58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22.5" x14ac:dyDescent="0.2">
      <c r="A60" s="25" t="s">
        <v>114</v>
      </c>
      <c r="B60" s="56" t="s">
        <v>115</v>
      </c>
      <c r="C60" s="27">
        <f>'[1]KV_1.1.sz.mell.'!C59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116</v>
      </c>
      <c r="B61" s="26" t="s">
        <v>117</v>
      </c>
      <c r="C61" s="27">
        <f>'[1]KV_1.1.sz.mell.'!C60</f>
        <v>3807000</v>
      </c>
      <c r="D61" s="28"/>
      <c r="E61" s="23">
        <v>1600000</v>
      </c>
      <c r="F61" s="23"/>
      <c r="G61" s="23">
        <v>4409600</v>
      </c>
      <c r="H61" s="23"/>
      <c r="I61" s="23"/>
      <c r="J61" s="22">
        <f>D61+E61+F61+G61+H61+I61</f>
        <v>6009600</v>
      </c>
      <c r="K61" s="24">
        <f>C61+J61</f>
        <v>9816600</v>
      </c>
    </row>
    <row r="62" spans="1:11" s="19" customFormat="1" ht="12" customHeight="1" thickBot="1" x14ac:dyDescent="0.25">
      <c r="A62" s="30" t="s">
        <v>118</v>
      </c>
      <c r="B62" s="31" t="s">
        <v>119</v>
      </c>
      <c r="C62" s="34">
        <f>'[1]KV_1.1.sz.mell.'!C61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120</v>
      </c>
      <c r="B63" s="32" t="s">
        <v>121</v>
      </c>
      <c r="C63" s="17">
        <f>'[1]KV_1.1.sz.mell.'!C62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122</v>
      </c>
      <c r="B64" s="21" t="s">
        <v>123</v>
      </c>
      <c r="C64" s="42">
        <f>'[1]KV_1.1.sz.mell.'!C63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124</v>
      </c>
      <c r="B65" s="26" t="s">
        <v>125</v>
      </c>
      <c r="C65" s="42">
        <f>'[1]KV_1.1.sz.mell.'!C64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126</v>
      </c>
      <c r="B66" s="26" t="s">
        <v>127</v>
      </c>
      <c r="C66" s="42">
        <f>'[1]KV_1.1.sz.mell.'!C65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128</v>
      </c>
      <c r="B67" s="31" t="s">
        <v>129</v>
      </c>
      <c r="C67" s="42">
        <f>'[1]KV_1.1.sz.mell.'!C66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130</v>
      </c>
      <c r="B68" s="16" t="s">
        <v>131</v>
      </c>
      <c r="C68" s="39">
        <f>'[1]KV_1.1.sz.mell.'!C67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1692385</v>
      </c>
      <c r="G68" s="39">
        <f t="shared" si="18"/>
        <v>242206250</v>
      </c>
      <c r="H68" s="39">
        <f t="shared" si="18"/>
        <v>0</v>
      </c>
      <c r="I68" s="39">
        <f t="shared" si="18"/>
        <v>0</v>
      </c>
      <c r="J68" s="39">
        <f t="shared" si="18"/>
        <v>396669034</v>
      </c>
      <c r="K68" s="40">
        <f t="shared" si="18"/>
        <v>880975458</v>
      </c>
    </row>
    <row r="69" spans="1:11" s="19" customFormat="1" ht="12" customHeight="1" thickBot="1" x14ac:dyDescent="0.25">
      <c r="A69" s="59" t="s">
        <v>132</v>
      </c>
      <c r="B69" s="32" t="s">
        <v>133</v>
      </c>
      <c r="C69" s="17">
        <f>'[1]KV_1.1.sz.mell.'!C68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134</v>
      </c>
      <c r="B70" s="21" t="s">
        <v>135</v>
      </c>
      <c r="C70" s="42">
        <f>'[1]KV_1.1.sz.mell.'!C69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136</v>
      </c>
      <c r="B71" s="26" t="s">
        <v>137</v>
      </c>
      <c r="C71" s="42">
        <f>'[1]KV_1.1.sz.mell.'!C70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138</v>
      </c>
      <c r="B72" s="60" t="s">
        <v>139</v>
      </c>
      <c r="C72" s="52">
        <f>'[1]KV_1.1.sz.mell.'!C71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140</v>
      </c>
      <c r="B73" s="32" t="s">
        <v>141</v>
      </c>
      <c r="C73" s="17">
        <f>'[1]KV_1.1.sz.mell.'!C72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142</v>
      </c>
      <c r="B74" s="21" t="s">
        <v>143</v>
      </c>
      <c r="C74" s="42">
        <f>'[1]KV_1.1.sz.mell.'!C73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144</v>
      </c>
      <c r="B75" s="21" t="s">
        <v>145</v>
      </c>
      <c r="C75" s="42">
        <f>'[1]KV_1.1.sz.mell.'!C74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146</v>
      </c>
      <c r="B76" s="21" t="s">
        <v>147</v>
      </c>
      <c r="C76" s="42">
        <f>'[1]KV_1.1.sz.mell.'!C75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148</v>
      </c>
      <c r="B77" s="62" t="s">
        <v>149</v>
      </c>
      <c r="C77" s="42">
        <f>'[1]KV_1.1.sz.mell.'!C76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150</v>
      </c>
      <c r="B78" s="32" t="s">
        <v>151</v>
      </c>
      <c r="C78" s="17">
        <f>'[1]KV_1.1.sz.mell.'!C77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152</v>
      </c>
      <c r="B79" s="21" t="s">
        <v>153</v>
      </c>
      <c r="C79" s="42">
        <f>'[1]KV_1.1.sz.mell.'!C78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154</v>
      </c>
      <c r="B80" s="31" t="s">
        <v>155</v>
      </c>
      <c r="C80" s="42">
        <f>'[1]KV_1.1.sz.mell.'!C79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156</v>
      </c>
      <c r="B81" s="32" t="s">
        <v>157</v>
      </c>
      <c r="C81" s="17">
        <f>'[1]KV_1.1.sz.mell.'!C80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158</v>
      </c>
      <c r="B82" s="21" t="s">
        <v>159</v>
      </c>
      <c r="C82" s="42">
        <f>'[1]KV_1.1.sz.mell.'!C81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160</v>
      </c>
      <c r="B83" s="26" t="s">
        <v>161</v>
      </c>
      <c r="C83" s="42">
        <f>'[1]KV_1.1.sz.mell.'!C82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162</v>
      </c>
      <c r="B84" s="31" t="s">
        <v>163</v>
      </c>
      <c r="C84" s="42">
        <f>'[1]KV_1.1.sz.mell.'!C83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164</v>
      </c>
      <c r="B85" s="32" t="s">
        <v>165</v>
      </c>
      <c r="C85" s="17">
        <f>'[1]KV_1.1.sz.mell.'!C84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166</v>
      </c>
      <c r="B86" s="21" t="s">
        <v>167</v>
      </c>
      <c r="C86" s="42">
        <f>'[1]KV_1.1.sz.mell.'!C85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168</v>
      </c>
      <c r="B87" s="26" t="s">
        <v>169</v>
      </c>
      <c r="C87" s="42">
        <f>'[1]KV_1.1.sz.mell.'!C86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170</v>
      </c>
      <c r="B88" s="26" t="s">
        <v>171</v>
      </c>
      <c r="C88" s="42">
        <f>'[1]KV_1.1.sz.mell.'!C87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172</v>
      </c>
      <c r="B89" s="31" t="s">
        <v>173</v>
      </c>
      <c r="C89" s="42">
        <f>'[1]KV_1.1.sz.mell.'!C88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174</v>
      </c>
      <c r="B90" s="32" t="s">
        <v>175</v>
      </c>
      <c r="C90" s="17">
        <f>'[1]KV_1.1.sz.mell.'!C89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176</v>
      </c>
      <c r="B91" s="32" t="s">
        <v>177</v>
      </c>
      <c r="C91" s="17">
        <f>'[1]KV_1.1.sz.mell.'!C90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178</v>
      </c>
      <c r="B92" s="32" t="s">
        <v>179</v>
      </c>
      <c r="C92" s="39">
        <f>'[1]KV_1.1.sz.mell.'!C91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180</v>
      </c>
      <c r="B93" s="68" t="s">
        <v>181</v>
      </c>
      <c r="C93" s="39">
        <f>'[1]KV_1.1.sz.mell.'!C92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1692385</v>
      </c>
      <c r="G93" s="39">
        <f t="shared" si="27"/>
        <v>242206250</v>
      </c>
      <c r="H93" s="39">
        <f t="shared" si="27"/>
        <v>0</v>
      </c>
      <c r="I93" s="39">
        <f t="shared" si="27"/>
        <v>0</v>
      </c>
      <c r="J93" s="39">
        <f t="shared" si="27"/>
        <v>504067226</v>
      </c>
      <c r="K93" s="40">
        <f t="shared" si="27"/>
        <v>1441442526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374" t="s">
        <v>182</v>
      </c>
      <c r="B95" s="374"/>
      <c r="C95" s="374"/>
      <c r="D95" s="374"/>
      <c r="E95" s="374"/>
      <c r="F95" s="374"/>
      <c r="G95" s="374"/>
      <c r="H95" s="374"/>
      <c r="I95" s="374"/>
      <c r="J95" s="374"/>
      <c r="K95" s="374"/>
    </row>
    <row r="96" spans="1:11" ht="16.5" customHeight="1" thickBot="1" x14ac:dyDescent="0.3">
      <c r="A96" s="375" t="s">
        <v>183</v>
      </c>
      <c r="B96" s="375"/>
      <c r="C96" s="72"/>
      <c r="K96" s="72" t="str">
        <f>K7</f>
        <v>Forintban!</v>
      </c>
    </row>
    <row r="97" spans="1:11" x14ac:dyDescent="0.25">
      <c r="A97" s="376" t="s">
        <v>3</v>
      </c>
      <c r="B97" s="378" t="s">
        <v>184</v>
      </c>
      <c r="C97" s="380" t="str">
        <f>+CONCATENATE(LEFT([1]RM_ÖSSZEFÜGGÉSEK!A6,4),". évi")</f>
        <v>2020. évi</v>
      </c>
      <c r="D97" s="381"/>
      <c r="E97" s="382"/>
      <c r="F97" s="382"/>
      <c r="G97" s="382"/>
      <c r="H97" s="382"/>
      <c r="I97" s="382"/>
      <c r="J97" s="382"/>
      <c r="K97" s="383"/>
    </row>
    <row r="98" spans="1:11" ht="39.75" customHeight="1" thickBot="1" x14ac:dyDescent="0.3">
      <c r="A98" s="377"/>
      <c r="B98" s="379"/>
      <c r="C98" s="73" t="s">
        <v>5</v>
      </c>
      <c r="D98" s="74" t="str">
        <f>D9</f>
        <v xml:space="preserve">1 . sz. módosítás </v>
      </c>
      <c r="E98" s="74" t="str">
        <f t="shared" ref="E98:K98" si="28">E9</f>
        <v xml:space="preserve">2. sz. módosítás </v>
      </c>
      <c r="F98" s="74" t="str">
        <f t="shared" si="28"/>
        <v xml:space="preserve">3. sz. módosítás </v>
      </c>
      <c r="G98" s="74" t="str">
        <f t="shared" si="28"/>
        <v xml:space="preserve">4 . sz. módosítás </v>
      </c>
      <c r="H98" s="74" t="str">
        <f t="shared" si="28"/>
        <v xml:space="preserve">5 . sz. módosítás </v>
      </c>
      <c r="I98" s="74" t="str">
        <f t="shared" si="28"/>
        <v xml:space="preserve">… . sz. módosítás </v>
      </c>
      <c r="J98" s="75" t="str">
        <f t="shared" si="28"/>
        <v>Módosítások összesen</v>
      </c>
      <c r="K98" s="76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12</v>
      </c>
      <c r="B99" s="78" t="s">
        <v>13</v>
      </c>
      <c r="C99" s="11" t="s">
        <v>14</v>
      </c>
      <c r="D99" s="11" t="s">
        <v>15</v>
      </c>
      <c r="E99" s="12" t="s">
        <v>16</v>
      </c>
      <c r="F99" s="12" t="s">
        <v>17</v>
      </c>
      <c r="G99" s="12" t="s">
        <v>18</v>
      </c>
      <c r="H99" s="12" t="s">
        <v>19</v>
      </c>
      <c r="I99" s="12" t="s">
        <v>20</v>
      </c>
      <c r="J99" s="12" t="s">
        <v>21</v>
      </c>
      <c r="K99" s="13" t="s">
        <v>22</v>
      </c>
    </row>
    <row r="100" spans="1:11" ht="12" customHeight="1" thickBot="1" x14ac:dyDescent="0.3">
      <c r="A100" s="79" t="s">
        <v>23</v>
      </c>
      <c r="B100" s="80" t="s">
        <v>185</v>
      </c>
      <c r="C100" s="81">
        <f>'[1]KV_1.1.sz.mell.'!C98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1692385</v>
      </c>
      <c r="G100" s="81">
        <f t="shared" si="29"/>
        <v>220693572</v>
      </c>
      <c r="H100" s="81">
        <f t="shared" si="29"/>
        <v>-390000</v>
      </c>
      <c r="I100" s="81">
        <f t="shared" si="29"/>
        <v>0</v>
      </c>
      <c r="J100" s="81">
        <f t="shared" si="29"/>
        <v>365910985</v>
      </c>
      <c r="K100" s="82">
        <f t="shared" si="29"/>
        <v>956008275</v>
      </c>
    </row>
    <row r="101" spans="1:11" ht="12" customHeight="1" x14ac:dyDescent="0.25">
      <c r="A101" s="83" t="s">
        <v>25</v>
      </c>
      <c r="B101" s="84" t="s">
        <v>186</v>
      </c>
      <c r="C101" s="85">
        <f>'[1]KV_1.1.sz.mell.'!C99</f>
        <v>222780221</v>
      </c>
      <c r="D101" s="85">
        <v>103457736</v>
      </c>
      <c r="E101" s="85"/>
      <c r="F101" s="85">
        <v>1344000</v>
      </c>
      <c r="G101" s="85">
        <v>11536215</v>
      </c>
      <c r="H101" s="85">
        <v>2700000</v>
      </c>
      <c r="I101" s="85"/>
      <c r="J101" s="86">
        <f t="shared" ref="J101:J120" si="30">D101+E101+F101+G101+H101+I101</f>
        <v>119037951</v>
      </c>
      <c r="K101" s="87">
        <f t="shared" ref="K101:K120" si="31">C101+J101</f>
        <v>341818172</v>
      </c>
    </row>
    <row r="102" spans="1:11" ht="12" customHeight="1" x14ac:dyDescent="0.25">
      <c r="A102" s="25" t="s">
        <v>27</v>
      </c>
      <c r="B102" s="88" t="s">
        <v>187</v>
      </c>
      <c r="C102" s="28">
        <f>'[1]KV_1.1.sz.mell.'!C100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/>
      <c r="J102" s="27">
        <f t="shared" si="30"/>
        <v>11224642</v>
      </c>
      <c r="K102" s="89">
        <f t="shared" si="31"/>
        <v>46894654</v>
      </c>
    </row>
    <row r="103" spans="1:11" ht="12" customHeight="1" x14ac:dyDescent="0.25">
      <c r="A103" s="25" t="s">
        <v>29</v>
      </c>
      <c r="B103" s="88" t="s">
        <v>188</v>
      </c>
      <c r="C103" s="35">
        <f>'[1]KV_1.1.sz.mell.'!C101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>
        <v>-3090000</v>
      </c>
      <c r="I103" s="35"/>
      <c r="J103" s="34">
        <f t="shared" si="30"/>
        <v>46323088</v>
      </c>
      <c r="K103" s="90">
        <f t="shared" si="31"/>
        <v>283392943</v>
      </c>
    </row>
    <row r="104" spans="1:11" ht="12" customHeight="1" x14ac:dyDescent="0.25">
      <c r="A104" s="25" t="s">
        <v>31</v>
      </c>
      <c r="B104" s="91" t="s">
        <v>189</v>
      </c>
      <c r="C104" s="35">
        <f>'[1]KV_1.1.sz.mell.'!C102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190</v>
      </c>
      <c r="B105" s="92" t="s">
        <v>191</v>
      </c>
      <c r="C105" s="35">
        <f>'[1]KV_1.1.sz.mell.'!C103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30"/>
        <v>909290</v>
      </c>
      <c r="K105" s="90">
        <f t="shared" si="31"/>
        <v>49359903</v>
      </c>
    </row>
    <row r="106" spans="1:11" ht="12" customHeight="1" x14ac:dyDescent="0.25">
      <c r="A106" s="25" t="s">
        <v>35</v>
      </c>
      <c r="B106" s="88" t="s">
        <v>192</v>
      </c>
      <c r="C106" s="35">
        <f>'[1]KV_1.1.sz.mell.'!C104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193</v>
      </c>
      <c r="B107" s="93" t="s">
        <v>194</v>
      </c>
      <c r="C107" s="35">
        <f>'[1]KV_1.1.sz.mell.'!C105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195</v>
      </c>
      <c r="B108" s="93" t="s">
        <v>196</v>
      </c>
      <c r="C108" s="35">
        <f>'[1]KV_1.1.sz.mell.'!C106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197</v>
      </c>
      <c r="B109" s="94" t="s">
        <v>198</v>
      </c>
      <c r="C109" s="35">
        <f>'[1]KV_1.1.sz.mell.'!C107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199</v>
      </c>
      <c r="B110" s="95" t="s">
        <v>200</v>
      </c>
      <c r="C110" s="35">
        <f>'[1]KV_1.1.sz.mell.'!C108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9.5" customHeight="1" x14ac:dyDescent="0.25">
      <c r="A111" s="25" t="s">
        <v>201</v>
      </c>
      <c r="B111" s="95" t="s">
        <v>202</v>
      </c>
      <c r="C111" s="35">
        <f>'[1]KV_1.1.sz.mell.'!C109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203</v>
      </c>
      <c r="B112" s="94" t="s">
        <v>204</v>
      </c>
      <c r="C112" s="35">
        <f>'[1]KV_1.1.sz.mell.'!C110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30"/>
        <v>6011601</v>
      </c>
      <c r="K112" s="90">
        <f t="shared" si="31"/>
        <v>34962214</v>
      </c>
    </row>
    <row r="113" spans="1:11" ht="12" customHeight="1" x14ac:dyDescent="0.25">
      <c r="A113" s="25" t="s">
        <v>205</v>
      </c>
      <c r="B113" s="94" t="s">
        <v>206</v>
      </c>
      <c r="C113" s="35">
        <f>'[1]KV_1.1.sz.mell.'!C111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207</v>
      </c>
      <c r="B114" s="95" t="s">
        <v>208</v>
      </c>
      <c r="C114" s="35">
        <f>'[1]KV_1.1.sz.mell.'!C112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209</v>
      </c>
      <c r="B115" s="93" t="s">
        <v>210</v>
      </c>
      <c r="C115" s="35">
        <f>'[1]KV_1.1.sz.mell.'!C113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211</v>
      </c>
      <c r="B116" s="93" t="s">
        <v>212</v>
      </c>
      <c r="C116" s="35">
        <f>'[1]KV_1.1.sz.mell.'!C114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213</v>
      </c>
      <c r="B117" s="93" t="s">
        <v>214</v>
      </c>
      <c r="C117" s="35">
        <f>'[1]KV_1.1.sz.mell.'!C115</f>
        <v>19500000</v>
      </c>
      <c r="D117" s="35">
        <v>-4803472</v>
      </c>
      <c r="E117" s="35"/>
      <c r="F117" s="35"/>
      <c r="G117" s="35">
        <v>-491528</v>
      </c>
      <c r="H117" s="35"/>
      <c r="I117" s="35"/>
      <c r="J117" s="34">
        <f t="shared" si="30"/>
        <v>-5295000</v>
      </c>
      <c r="K117" s="90">
        <f t="shared" si="31"/>
        <v>14205000</v>
      </c>
    </row>
    <row r="118" spans="1:11" ht="12" customHeight="1" x14ac:dyDescent="0.25">
      <c r="A118" s="25" t="s">
        <v>215</v>
      </c>
      <c r="B118" s="91" t="s">
        <v>216</v>
      </c>
      <c r="C118" s="28">
        <f>'[1]KV_1.1.sz.mell.'!C116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/>
      <c r="J118" s="27">
        <f t="shared" si="30"/>
        <v>188416014</v>
      </c>
      <c r="K118" s="89">
        <f t="shared" si="31"/>
        <v>206356603</v>
      </c>
    </row>
    <row r="119" spans="1:11" ht="12" customHeight="1" x14ac:dyDescent="0.25">
      <c r="A119" s="25" t="s">
        <v>217</v>
      </c>
      <c r="B119" s="88" t="s">
        <v>218</v>
      </c>
      <c r="C119" s="28">
        <f>'[1]KV_1.1.sz.mell.'!C117</f>
        <v>11940589</v>
      </c>
      <c r="D119" s="28">
        <v>-5761975</v>
      </c>
      <c r="E119" s="28">
        <v>-400000</v>
      </c>
      <c r="F119" s="28"/>
      <c r="G119" s="28">
        <v>194577989</v>
      </c>
      <c r="H119" s="28"/>
      <c r="I119" s="28"/>
      <c r="J119" s="27">
        <f t="shared" si="30"/>
        <v>188416014</v>
      </c>
      <c r="K119" s="89">
        <f t="shared" si="31"/>
        <v>200356603</v>
      </c>
    </row>
    <row r="120" spans="1:11" ht="12" customHeight="1" thickBot="1" x14ac:dyDescent="0.3">
      <c r="A120" s="50" t="s">
        <v>219</v>
      </c>
      <c r="B120" s="97" t="s">
        <v>220</v>
      </c>
      <c r="C120" s="98">
        <f>'[1]KV_1.1.sz.mell.'!C118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37</v>
      </c>
      <c r="B121" s="101" t="s">
        <v>221</v>
      </c>
      <c r="C121" s="66">
        <f>'[1]KV_1.1.sz.mell.'!C119</f>
        <v>335728633</v>
      </c>
      <c r="D121" s="17">
        <f t="shared" ref="D121:J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>+G122+G124+G126</f>
        <v>21512678</v>
      </c>
      <c r="H121" s="102">
        <f t="shared" si="32"/>
        <v>390000</v>
      </c>
      <c r="I121" s="102">
        <f t="shared" si="32"/>
        <v>0</v>
      </c>
      <c r="J121" s="102">
        <f t="shared" si="32"/>
        <v>138156241</v>
      </c>
      <c r="K121" s="103">
        <f>+K122+K124+K126</f>
        <v>473884874</v>
      </c>
    </row>
    <row r="122" spans="1:11" ht="12" customHeight="1" x14ac:dyDescent="0.25">
      <c r="A122" s="20" t="s">
        <v>39</v>
      </c>
      <c r="B122" s="88" t="s">
        <v>222</v>
      </c>
      <c r="C122" s="41">
        <f>'[1]KV_1.1.sz.mell.'!C120</f>
        <v>331076372</v>
      </c>
      <c r="D122" s="41">
        <v>10576306</v>
      </c>
      <c r="E122" s="41">
        <v>105677257</v>
      </c>
      <c r="F122" s="41"/>
      <c r="G122" s="41">
        <v>5540995</v>
      </c>
      <c r="H122" s="41">
        <v>390000</v>
      </c>
      <c r="I122" s="23"/>
      <c r="J122" s="22">
        <f t="shared" ref="J122:J134" si="33">D122+E122+F122+G122+H122+I122</f>
        <v>122184558</v>
      </c>
      <c r="K122" s="24">
        <f t="shared" ref="K122:K134" si="34">C122+J122</f>
        <v>453260930</v>
      </c>
    </row>
    <row r="123" spans="1:11" ht="12" customHeight="1" x14ac:dyDescent="0.25">
      <c r="A123" s="20" t="s">
        <v>41</v>
      </c>
      <c r="B123" s="104" t="s">
        <v>223</v>
      </c>
      <c r="C123" s="41">
        <f>'[1]KV_1.1.sz.mell.'!C121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43</v>
      </c>
      <c r="B124" s="104" t="s">
        <v>224</v>
      </c>
      <c r="C124" s="33">
        <f>'[1]KV_1.1.sz.mell.'!C122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45</v>
      </c>
      <c r="B125" s="104" t="s">
        <v>225</v>
      </c>
      <c r="C125" s="33">
        <f>'[1]KV_1.1.sz.mell.'!C123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47</v>
      </c>
      <c r="B126" s="31" t="s">
        <v>226</v>
      </c>
      <c r="C126" s="33">
        <f>'[1]KV_1.1.sz.mell.'!C124</f>
        <v>0</v>
      </c>
      <c r="D126" s="33"/>
      <c r="E126" s="33"/>
      <c r="F126" s="33"/>
      <c r="G126" s="33">
        <v>15971683</v>
      </c>
      <c r="H126" s="33"/>
      <c r="I126" s="28"/>
      <c r="J126" s="27">
        <f t="shared" si="33"/>
        <v>15971683</v>
      </c>
      <c r="K126" s="89">
        <f t="shared" si="34"/>
        <v>15971683</v>
      </c>
    </row>
    <row r="127" spans="1:11" ht="12" customHeight="1" x14ac:dyDescent="0.25">
      <c r="A127" s="20" t="s">
        <v>49</v>
      </c>
      <c r="B127" s="29" t="s">
        <v>227</v>
      </c>
      <c r="C127" s="33">
        <f>'[1]KV_1.1.sz.mell.'!C125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228</v>
      </c>
      <c r="B128" s="105" t="s">
        <v>229</v>
      </c>
      <c r="C128" s="33">
        <f>'[1]KV_1.1.sz.mell.'!C126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230</v>
      </c>
      <c r="B129" s="95" t="s">
        <v>202</v>
      </c>
      <c r="C129" s="33">
        <f>'[1]KV_1.1.sz.mell.'!C127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231</v>
      </c>
      <c r="B130" s="95" t="s">
        <v>232</v>
      </c>
      <c r="C130" s="33">
        <f>'[1]KV_1.1.sz.mell.'!C128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233</v>
      </c>
      <c r="B131" s="95" t="s">
        <v>234</v>
      </c>
      <c r="C131" s="33">
        <f>'[1]KV_1.1.sz.mell.'!C129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235</v>
      </c>
      <c r="B132" s="95" t="s">
        <v>208</v>
      </c>
      <c r="C132" s="33">
        <f>'[1]KV_1.1.sz.mell.'!C130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236</v>
      </c>
      <c r="B133" s="95" t="s">
        <v>237</v>
      </c>
      <c r="C133" s="33">
        <f>'[1]KV_1.1.sz.mell.'!C131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238</v>
      </c>
      <c r="B134" s="95" t="s">
        <v>239</v>
      </c>
      <c r="C134" s="106">
        <f>'[1]KV_1.1.sz.mell.'!C132</f>
        <v>0</v>
      </c>
      <c r="D134" s="106"/>
      <c r="E134" s="106"/>
      <c r="F134" s="106"/>
      <c r="G134" s="106">
        <v>15971683</v>
      </c>
      <c r="H134" s="106"/>
      <c r="I134" s="35"/>
      <c r="J134" s="34">
        <f t="shared" si="33"/>
        <v>15971683</v>
      </c>
      <c r="K134" s="90">
        <f t="shared" si="34"/>
        <v>15971683</v>
      </c>
    </row>
    <row r="135" spans="1:11" ht="12" customHeight="1" thickBot="1" x14ac:dyDescent="0.3">
      <c r="A135" s="15" t="s">
        <v>51</v>
      </c>
      <c r="B135" s="107" t="s">
        <v>240</v>
      </c>
      <c r="C135" s="108">
        <f>'[1]KV_1.1.sz.mell.'!C133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1692385</v>
      </c>
      <c r="G135" s="109">
        <f>+G100+G121</f>
        <v>242206250</v>
      </c>
      <c r="H135" s="109">
        <f t="shared" si="35"/>
        <v>0</v>
      </c>
      <c r="I135" s="17">
        <f t="shared" si="35"/>
        <v>0</v>
      </c>
      <c r="J135" s="17">
        <f t="shared" si="35"/>
        <v>504067226</v>
      </c>
      <c r="K135" s="18">
        <f t="shared" si="35"/>
        <v>1429893149</v>
      </c>
    </row>
    <row r="136" spans="1:11" ht="12" customHeight="1" thickBot="1" x14ac:dyDescent="0.3">
      <c r="A136" s="15" t="s">
        <v>241</v>
      </c>
      <c r="B136" s="107" t="s">
        <v>242</v>
      </c>
      <c r="C136" s="108">
        <f>'[1]KV_1.1.sz.mell.'!C134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67</v>
      </c>
      <c r="B137" s="104" t="s">
        <v>243</v>
      </c>
      <c r="C137" s="33">
        <f>'[1]KV_1.1.sz.mell.'!C135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68</v>
      </c>
      <c r="B138" s="104" t="s">
        <v>244</v>
      </c>
      <c r="C138" s="33">
        <f>'[1]KV_1.1.sz.mell.'!C136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69</v>
      </c>
      <c r="B139" s="104" t="s">
        <v>245</v>
      </c>
      <c r="C139" s="33">
        <f>'[1]KV_1.1.sz.mell.'!C137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74</v>
      </c>
      <c r="B140" s="107" t="s">
        <v>246</v>
      </c>
      <c r="C140" s="108">
        <f>'[1]KV_1.1.sz.mell.'!C138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76</v>
      </c>
      <c r="B141" s="110" t="s">
        <v>247</v>
      </c>
      <c r="C141" s="33">
        <f>'[1]KV_1.1.sz.mell.'!C139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78</v>
      </c>
      <c r="B142" s="110" t="s">
        <v>248</v>
      </c>
      <c r="C142" s="33">
        <f>'[1]KV_1.1.sz.mell.'!C140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80</v>
      </c>
      <c r="B143" s="110" t="s">
        <v>249</v>
      </c>
      <c r="C143" s="33">
        <f>'[1]KV_1.1.sz.mell.'!C141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82</v>
      </c>
      <c r="B144" s="110" t="s">
        <v>250</v>
      </c>
      <c r="C144" s="33">
        <f>'[1]KV_1.1.sz.mell.'!C142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84</v>
      </c>
      <c r="B145" s="110" t="s">
        <v>251</v>
      </c>
      <c r="C145" s="33">
        <f>'[1]KV_1.1.sz.mell.'!C143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86</v>
      </c>
      <c r="B146" s="110" t="s">
        <v>252</v>
      </c>
      <c r="C146" s="33">
        <f>'[1]KV_1.1.sz.mell.'!C144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98</v>
      </c>
      <c r="B147" s="107" t="s">
        <v>253</v>
      </c>
      <c r="C147" s="111">
        <f>'[1]KV_1.1.sz.mell.'!C145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100</v>
      </c>
      <c r="B148" s="110" t="s">
        <v>254</v>
      </c>
      <c r="C148" s="33">
        <f>'[1]KV_1.1.sz.mell.'!C146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102</v>
      </c>
      <c r="B149" s="110" t="s">
        <v>255</v>
      </c>
      <c r="C149" s="33">
        <f>'[1]KV_1.1.sz.mell.'!C147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104</v>
      </c>
      <c r="B150" s="110" t="s">
        <v>256</v>
      </c>
      <c r="C150" s="33">
        <f>'[1]KV_1.1.sz.mell.'!C148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106</v>
      </c>
      <c r="B151" s="113" t="s">
        <v>257</v>
      </c>
      <c r="C151" s="33">
        <f>'[1]KV_1.1.sz.mell.'!C149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258</v>
      </c>
      <c r="B152" s="107" t="s">
        <v>259</v>
      </c>
      <c r="C152" s="114">
        <f>'[1]KV_1.1.sz.mell.'!C150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112</v>
      </c>
      <c r="B153" s="110" t="s">
        <v>260</v>
      </c>
      <c r="C153" s="33">
        <f>'[1]KV_1.1.sz.mell.'!C151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114</v>
      </c>
      <c r="B154" s="110" t="s">
        <v>261</v>
      </c>
      <c r="C154" s="33"/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116</v>
      </c>
      <c r="B155" s="110" t="s">
        <v>262</v>
      </c>
      <c r="C155" s="33">
        <f>'[1]KV_1.1.sz.mell.'!C153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118</v>
      </c>
      <c r="B156" s="110" t="s">
        <v>263</v>
      </c>
      <c r="C156" s="33">
        <f>'[1]KV_1.1.sz.mell.'!C154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264</v>
      </c>
      <c r="B157" s="110" t="s">
        <v>265</v>
      </c>
      <c r="C157" s="33">
        <f>'[1]KV_1.1.sz.mell.'!C155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120</v>
      </c>
      <c r="B158" s="107" t="s">
        <v>266</v>
      </c>
      <c r="C158" s="114">
        <f>'[1]KV_1.1.sz.mell.'!C156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267</v>
      </c>
      <c r="B159" s="107" t="s">
        <v>268</v>
      </c>
      <c r="C159" s="114">
        <f>'[1]KV_1.1.sz.mell.'!C157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269</v>
      </c>
      <c r="B160" s="107" t="s">
        <v>270</v>
      </c>
      <c r="C160" s="123">
        <f>'[1]KV_1.1.sz.mell.'!C158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271</v>
      </c>
      <c r="B161" s="130" t="s">
        <v>272</v>
      </c>
      <c r="C161" s="123">
        <f>'[1]KV_1.1.sz.mell.'!C159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1692385</v>
      </c>
      <c r="G161" s="124">
        <f t="shared" si="45"/>
        <v>242206250</v>
      </c>
      <c r="H161" s="124">
        <f t="shared" si="45"/>
        <v>0</v>
      </c>
      <c r="I161" s="125">
        <f t="shared" si="45"/>
        <v>0</v>
      </c>
      <c r="J161" s="125">
        <f t="shared" si="45"/>
        <v>504067226</v>
      </c>
      <c r="K161" s="126">
        <f t="shared" si="45"/>
        <v>1441442526</v>
      </c>
    </row>
    <row r="162" spans="1:11" s="131" customFormat="1" ht="14.1" customHeight="1" x14ac:dyDescent="0.25">
      <c r="C162" s="131">
        <f>'[1]KV_1.1.sz.mell.'!C160</f>
        <v>0</v>
      </c>
      <c r="K162" s="131">
        <f>K93-K161</f>
        <v>0</v>
      </c>
    </row>
    <row r="163" spans="1:11" x14ac:dyDescent="0.25">
      <c r="A163" s="384" t="s">
        <v>273</v>
      </c>
      <c r="B163" s="384"/>
      <c r="C163" s="384"/>
      <c r="D163" s="384"/>
      <c r="E163" s="384"/>
      <c r="F163" s="384"/>
      <c r="G163" s="384"/>
      <c r="H163" s="384"/>
      <c r="I163" s="384"/>
      <c r="J163" s="384"/>
      <c r="K163" s="384"/>
    </row>
    <row r="164" spans="1:11" ht="15.2" customHeight="1" thickBot="1" x14ac:dyDescent="0.3">
      <c r="A164" s="373" t="s">
        <v>274</v>
      </c>
      <c r="B164" s="373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275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37</v>
      </c>
      <c r="B166" s="133" t="s">
        <v>276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/>
  <rowBreaks count="1" manualBreakCount="1">
    <brk id="6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9E38-69A6-4C97-BB19-EC53E5ACCB6D}">
  <sheetPr>
    <tabColor theme="9"/>
  </sheetPr>
  <dimension ref="A1:O166"/>
  <sheetViews>
    <sheetView topLeftCell="A115" zoomScaleNormal="100" zoomScaleSheetLayoutView="100" workbookViewId="0">
      <selection activeCell="K135" sqref="K135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385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2020. ( ……. ) önkormányzati rendelethez</v>
      </c>
      <c r="C1" s="386"/>
      <c r="D1" s="386"/>
      <c r="E1" s="386"/>
      <c r="F1" s="386"/>
      <c r="G1" s="386"/>
      <c r="H1" s="386"/>
      <c r="I1" s="386"/>
      <c r="J1" s="386"/>
      <c r="K1" s="386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387" t="str">
        <f>CONCATENATE([1]RM_ALAPADATOK!A4)</f>
        <v/>
      </c>
      <c r="B3" s="387"/>
      <c r="C3" s="388"/>
      <c r="D3" s="387"/>
      <c r="E3" s="387"/>
      <c r="F3" s="387"/>
      <c r="G3" s="387"/>
      <c r="H3" s="387"/>
      <c r="I3" s="387"/>
      <c r="J3" s="387"/>
      <c r="K3" s="387"/>
    </row>
    <row r="4" spans="1:11" x14ac:dyDescent="0.25">
      <c r="A4" s="387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387"/>
      <c r="C4" s="388"/>
      <c r="D4" s="387"/>
      <c r="E4" s="387"/>
      <c r="F4" s="387"/>
      <c r="G4" s="387"/>
      <c r="H4" s="387"/>
      <c r="I4" s="387"/>
      <c r="J4" s="387"/>
      <c r="K4" s="387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389" t="s">
        <v>0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</row>
    <row r="7" spans="1:11" ht="15.95" customHeight="1" thickBot="1" x14ac:dyDescent="0.3">
      <c r="A7" s="390" t="s">
        <v>1</v>
      </c>
      <c r="B7" s="39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376" t="s">
        <v>3</v>
      </c>
      <c r="B8" s="378" t="s">
        <v>4</v>
      </c>
      <c r="C8" s="380" t="str">
        <f>+CONCATENATE(LEFT([1]RM_ÖSSZEFÜGGÉSEK!A6,4),". évi")</f>
        <v>2020. évi</v>
      </c>
      <c r="D8" s="381"/>
      <c r="E8" s="382"/>
      <c r="F8" s="382"/>
      <c r="G8" s="382"/>
      <c r="H8" s="382"/>
      <c r="I8" s="382"/>
      <c r="J8" s="382"/>
      <c r="K8" s="383"/>
    </row>
    <row r="9" spans="1:11" ht="48.75" thickBot="1" x14ac:dyDescent="0.3">
      <c r="A9" s="377"/>
      <c r="B9" s="379"/>
      <c r="C9" s="5" t="s">
        <v>5</v>
      </c>
      <c r="D9" s="6" t="str">
        <f>'[1]RM_1.1.sz.mell.'!D9</f>
        <v xml:space="preserve">1 . sz. módosítás </v>
      </c>
      <c r="E9" s="6" t="str">
        <f>'[1]RM_1.1.sz.mell.'!E9</f>
        <v xml:space="preserve">2. sz. módosítás </v>
      </c>
      <c r="F9" s="6" t="str">
        <f>'[1]RM_1.1.sz.mell.'!F9</f>
        <v xml:space="preserve">3. sz. módosítás </v>
      </c>
      <c r="G9" s="74" t="s">
        <v>425</v>
      </c>
      <c r="H9" s="74" t="s">
        <v>426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….számú módosítás utáni előirányzat</v>
      </c>
    </row>
    <row r="10" spans="1:11" s="14" customFormat="1" ht="12" customHeight="1" thickBot="1" x14ac:dyDescent="0.25">
      <c r="A10" s="9" t="s">
        <v>12</v>
      </c>
      <c r="B10" s="10" t="s">
        <v>13</v>
      </c>
      <c r="C10" s="11" t="s">
        <v>14</v>
      </c>
      <c r="D10" s="11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3" t="s">
        <v>22</v>
      </c>
    </row>
    <row r="11" spans="1:11" s="19" customFormat="1" ht="12" customHeight="1" thickBot="1" x14ac:dyDescent="0.25">
      <c r="A11" s="15" t="s">
        <v>23</v>
      </c>
      <c r="B11" s="16" t="s">
        <v>24</v>
      </c>
      <c r="C11" s="17">
        <f>'[1]KV_1.2.sz.mell.'!C10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7">
        <f t="shared" si="0"/>
        <v>0</v>
      </c>
      <c r="I11" s="17">
        <f t="shared" si="0"/>
        <v>0</v>
      </c>
      <c r="J11" s="17">
        <f t="shared" si="0"/>
        <v>24872578</v>
      </c>
      <c r="K11" s="18">
        <f t="shared" si="0"/>
        <v>327813514</v>
      </c>
    </row>
    <row r="12" spans="1:11" s="19" customFormat="1" ht="12" customHeight="1" x14ac:dyDescent="0.2">
      <c r="A12" s="20" t="s">
        <v>25</v>
      </c>
      <c r="B12" s="21" t="s">
        <v>26</v>
      </c>
      <c r="C12" s="22">
        <f>'[1]KV_1.2.sz.mell.'!C11</f>
        <v>98199795</v>
      </c>
      <c r="D12" s="23"/>
      <c r="E12" s="23"/>
      <c r="F12" s="23"/>
      <c r="G12" s="23">
        <v>809933</v>
      </c>
      <c r="H12" s="23"/>
      <c r="I12" s="23"/>
      <c r="J12" s="22">
        <f t="shared" ref="J12:J17" si="1">D12+E12+F12+G12+H12+I12</f>
        <v>809933</v>
      </c>
      <c r="K12" s="24">
        <f t="shared" ref="K12:K17" si="2">C12+J12</f>
        <v>99009728</v>
      </c>
    </row>
    <row r="13" spans="1:11" s="19" customFormat="1" ht="12" customHeight="1" x14ac:dyDescent="0.2">
      <c r="A13" s="25" t="s">
        <v>27</v>
      </c>
      <c r="B13" s="26" t="s">
        <v>28</v>
      </c>
      <c r="C13" s="27">
        <f>'[1]KV_1.2.sz.mell.'!C12</f>
        <v>74395850</v>
      </c>
      <c r="D13" s="28"/>
      <c r="E13" s="23"/>
      <c r="F13" s="23"/>
      <c r="G13" s="23">
        <v>5705900</v>
      </c>
      <c r="H13" s="23"/>
      <c r="I13" s="23"/>
      <c r="J13" s="22">
        <f t="shared" si="1"/>
        <v>5705900</v>
      </c>
      <c r="K13" s="24">
        <f t="shared" si="2"/>
        <v>80101750</v>
      </c>
    </row>
    <row r="14" spans="1:11" s="19" customFormat="1" ht="12" customHeight="1" x14ac:dyDescent="0.2">
      <c r="A14" s="25" t="s">
        <v>29</v>
      </c>
      <c r="B14" s="26" t="s">
        <v>30</v>
      </c>
      <c r="C14" s="27">
        <f>'[1]KV_1.2.sz.mell.'!C13</f>
        <v>112395775</v>
      </c>
      <c r="D14" s="28"/>
      <c r="E14" s="23"/>
      <c r="F14" s="23"/>
      <c r="G14" s="23">
        <v>7611441</v>
      </c>
      <c r="H14" s="23"/>
      <c r="I14" s="23"/>
      <c r="J14" s="22">
        <f t="shared" si="1"/>
        <v>7611441</v>
      </c>
      <c r="K14" s="24">
        <f t="shared" si="2"/>
        <v>120007216</v>
      </c>
    </row>
    <row r="15" spans="1:11" s="19" customFormat="1" ht="12" customHeight="1" x14ac:dyDescent="0.2">
      <c r="A15" s="25" t="s">
        <v>31</v>
      </c>
      <c r="B15" s="26" t="s">
        <v>32</v>
      </c>
      <c r="C15" s="27">
        <f>'[1]KV_1.2.sz.mell.'!C14</f>
        <v>3742992</v>
      </c>
      <c r="D15" s="28"/>
      <c r="E15" s="23"/>
      <c r="F15" s="23"/>
      <c r="G15" s="23">
        <v>1580984</v>
      </c>
      <c r="H15" s="23"/>
      <c r="I15" s="23"/>
      <c r="J15" s="22">
        <f t="shared" si="1"/>
        <v>1580984</v>
      </c>
      <c r="K15" s="24">
        <f t="shared" si="2"/>
        <v>5323976</v>
      </c>
    </row>
    <row r="16" spans="1:11" s="19" customFormat="1" ht="12" customHeight="1" x14ac:dyDescent="0.2">
      <c r="A16" s="25" t="s">
        <v>33</v>
      </c>
      <c r="B16" s="29" t="s">
        <v>34</v>
      </c>
      <c r="C16" s="27">
        <f>'[1]KV_1.2.sz.mell.'!C15</f>
        <v>14206524</v>
      </c>
      <c r="D16" s="28"/>
      <c r="E16" s="23"/>
      <c r="F16" s="23"/>
      <c r="G16" s="23">
        <v>9164320</v>
      </c>
      <c r="H16" s="23"/>
      <c r="I16" s="23"/>
      <c r="J16" s="22">
        <f t="shared" si="1"/>
        <v>9164320</v>
      </c>
      <c r="K16" s="24">
        <f t="shared" si="2"/>
        <v>23370844</v>
      </c>
    </row>
    <row r="17" spans="1:11" s="19" customFormat="1" ht="12" customHeight="1" thickBot="1" x14ac:dyDescent="0.25">
      <c r="A17" s="30" t="s">
        <v>35</v>
      </c>
      <c r="B17" s="31" t="s">
        <v>36</v>
      </c>
      <c r="C17" s="27">
        <f>'[1]KV_1.2.sz.mell.'!C16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 x14ac:dyDescent="0.25">
      <c r="A18" s="15" t="s">
        <v>37</v>
      </c>
      <c r="B18" s="32" t="s">
        <v>38</v>
      </c>
      <c r="C18" s="17">
        <f>'[1]KV_1.2.sz.mell.'!C17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7">
        <f t="shared" si="3"/>
        <v>0</v>
      </c>
      <c r="I18" s="17">
        <f t="shared" si="3"/>
        <v>0</v>
      </c>
      <c r="J18" s="17">
        <f t="shared" si="3"/>
        <v>159571945</v>
      </c>
      <c r="K18" s="18">
        <f t="shared" si="3"/>
        <v>188300335</v>
      </c>
    </row>
    <row r="19" spans="1:11" s="19" customFormat="1" ht="12" customHeight="1" x14ac:dyDescent="0.2">
      <c r="A19" s="20" t="s">
        <v>39</v>
      </c>
      <c r="B19" s="21" t="s">
        <v>40</v>
      </c>
      <c r="C19" s="22">
        <f>'[1]KV_1.2.sz.mell.'!C18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41</v>
      </c>
      <c r="B20" s="26" t="s">
        <v>42</v>
      </c>
      <c r="C20" s="27">
        <f>'[1]KV_1.2.sz.mell.'!C19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43</v>
      </c>
      <c r="B21" s="26" t="s">
        <v>44</v>
      </c>
      <c r="C21" s="27">
        <f>'[1]KV_1.2.sz.mell.'!C20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45</v>
      </c>
      <c r="B22" s="26" t="s">
        <v>46</v>
      </c>
      <c r="C22" s="27">
        <f>'[1]KV_1.2.sz.mell.'!C21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47</v>
      </c>
      <c r="B23" s="26" t="s">
        <v>48</v>
      </c>
      <c r="C23" s="27">
        <f>'[1]KV_1.2.sz.mell.'!C22</f>
        <v>28728390</v>
      </c>
      <c r="D23" s="33">
        <v>134056111</v>
      </c>
      <c r="E23" s="23"/>
      <c r="F23" s="23">
        <v>1692385</v>
      </c>
      <c r="G23" s="23">
        <v>23823449</v>
      </c>
      <c r="H23" s="23"/>
      <c r="I23" s="23"/>
      <c r="J23" s="22">
        <f t="shared" si="4"/>
        <v>159571945</v>
      </c>
      <c r="K23" s="24">
        <f t="shared" si="5"/>
        <v>188300335</v>
      </c>
    </row>
    <row r="24" spans="1:11" s="19" customFormat="1" ht="12" customHeight="1" thickBot="1" x14ac:dyDescent="0.25">
      <c r="A24" s="30" t="s">
        <v>49</v>
      </c>
      <c r="B24" s="31" t="s">
        <v>50</v>
      </c>
      <c r="C24" s="34">
        <f>'[1]KV_1.2.sz.mell.'!C23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51</v>
      </c>
      <c r="B25" s="16" t="s">
        <v>52</v>
      </c>
      <c r="C25" s="17">
        <f>'[1]KV_1.2.sz.mell.'!C24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7">
        <f t="shared" si="6"/>
        <v>0</v>
      </c>
      <c r="I25" s="17">
        <f t="shared" si="6"/>
        <v>0</v>
      </c>
      <c r="J25" s="17">
        <f t="shared" si="6"/>
        <v>197428423</v>
      </c>
      <c r="K25" s="18">
        <f t="shared" si="6"/>
        <v>197428423</v>
      </c>
    </row>
    <row r="26" spans="1:11" s="19" customFormat="1" ht="12" customHeight="1" x14ac:dyDescent="0.2">
      <c r="A26" s="20" t="s">
        <v>53</v>
      </c>
      <c r="B26" s="21" t="s">
        <v>54</v>
      </c>
      <c r="C26" s="22">
        <f>'[1]KV_1.2.sz.mell.'!C25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55</v>
      </c>
      <c r="B27" s="26" t="s">
        <v>56</v>
      </c>
      <c r="C27" s="27">
        <f>'[1]KV_1.2.sz.mell.'!C26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57</v>
      </c>
      <c r="B28" s="26" t="s">
        <v>58</v>
      </c>
      <c r="C28" s="27">
        <f>'[1]KV_1.2.sz.mell.'!C27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59</v>
      </c>
      <c r="B29" s="26" t="s">
        <v>60</v>
      </c>
      <c r="C29" s="27">
        <f>'[1]KV_1.2.sz.mell.'!C28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61</v>
      </c>
      <c r="B30" s="26" t="s">
        <v>62</v>
      </c>
      <c r="C30" s="27">
        <f>'[1]KV_1.2.sz.mell.'!C29</f>
        <v>0</v>
      </c>
      <c r="D30" s="33">
        <v>8327800</v>
      </c>
      <c r="E30" s="23"/>
      <c r="F30" s="23"/>
      <c r="G30" s="23">
        <v>189100623</v>
      </c>
      <c r="H30" s="23"/>
      <c r="I30" s="23"/>
      <c r="J30" s="22">
        <f t="shared" si="7"/>
        <v>197428423</v>
      </c>
      <c r="K30" s="24">
        <f t="shared" si="8"/>
        <v>197428423</v>
      </c>
    </row>
    <row r="31" spans="1:11" s="19" customFormat="1" ht="12" customHeight="1" thickBot="1" x14ac:dyDescent="0.25">
      <c r="A31" s="30" t="s">
        <v>63</v>
      </c>
      <c r="B31" s="37" t="s">
        <v>64</v>
      </c>
      <c r="C31" s="34">
        <f>'[1]KV_1.2.sz.mell.'!C30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65</v>
      </c>
      <c r="B32" s="16" t="s">
        <v>66</v>
      </c>
      <c r="C32" s="39">
        <f>'[1]KV_1.2.sz.mell.'!C31</f>
        <v>53750000</v>
      </c>
      <c r="D32" s="39">
        <f t="shared" ref="D32:K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 t="shared" si="9"/>
        <v>46050000</v>
      </c>
    </row>
    <row r="33" spans="1:11" s="19" customFormat="1" ht="12" customHeight="1" x14ac:dyDescent="0.2">
      <c r="A33" s="20" t="s">
        <v>67</v>
      </c>
      <c r="B33" s="21" t="str">
        <f>'[1]RM_1.1.sz.mell.'!B33</f>
        <v>Építményadó</v>
      </c>
      <c r="C33" s="22">
        <f>'[1]KV_1.2.sz.mell.'!C32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68</v>
      </c>
      <c r="B34" s="21" t="str">
        <f>'[1]RM_1.1.sz.mell.'!B34</f>
        <v>Idegenforgalmi adó</v>
      </c>
      <c r="C34" s="27">
        <f>'[1]KV_1.2.sz.mell.'!C33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69</v>
      </c>
      <c r="B35" s="21" t="str">
        <f>'[1]RM_1.1.sz.mell.'!B35</f>
        <v>Iparűzési adó</v>
      </c>
      <c r="C35" s="27">
        <f>'[1]KV_1.2.sz.mell.'!C34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70</v>
      </c>
      <c r="B36" s="21" t="str">
        <f>'[1]RM_1.1.sz.mell.'!B36</f>
        <v xml:space="preserve">Talajterhelési díj </v>
      </c>
      <c r="C36" s="27">
        <f>'[1]KV_1.2.sz.mell.'!C35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71</v>
      </c>
      <c r="B37" s="21" t="str">
        <f>'[1]RM_1.1.sz.mell.'!B37</f>
        <v>Gépjárműadó</v>
      </c>
      <c r="C37" s="27">
        <f>'[1]KV_1.2.sz.mell.'!C36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72</v>
      </c>
      <c r="B38" s="21" t="str">
        <f>'[1]RM_1.1.sz.mell.'!B38</f>
        <v>Egyéb adó</v>
      </c>
      <c r="C38" s="27">
        <f>'[1]KV_1.2.sz.mell.'!C37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73</v>
      </c>
      <c r="B39" s="21" t="str">
        <f>'[1]RM_1.1.sz.mell.'!B39</f>
        <v>Kommunális adó</v>
      </c>
      <c r="C39" s="34">
        <f>'[1]KV_1.2.sz.mell.'!C38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74</v>
      </c>
      <c r="B40" s="16" t="s">
        <v>75</v>
      </c>
      <c r="C40" s="17">
        <f>'[1]KV_1.2.sz.mell.'!C39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76</v>
      </c>
      <c r="B41" s="21" t="s">
        <v>77</v>
      </c>
      <c r="C41" s="22">
        <f>'[1]KV_1.2.sz.mell.'!C40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78</v>
      </c>
      <c r="B42" s="26" t="s">
        <v>79</v>
      </c>
      <c r="C42" s="27">
        <f>'[1]KV_1.2.sz.mell.'!C41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80</v>
      </c>
      <c r="B43" s="26" t="s">
        <v>81</v>
      </c>
      <c r="C43" s="27">
        <f>'[1]KV_1.2.sz.mell.'!C42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82</v>
      </c>
      <c r="B44" s="26" t="s">
        <v>83</v>
      </c>
      <c r="C44" s="27">
        <f>'[1]KV_1.2.sz.mell.'!C43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84</v>
      </c>
      <c r="B45" s="26" t="s">
        <v>85</v>
      </c>
      <c r="C45" s="27">
        <f>'[1]KV_1.2.sz.mell.'!C44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86</v>
      </c>
      <c r="B46" s="26" t="s">
        <v>87</v>
      </c>
      <c r="C46" s="27">
        <f>'[1]KV_1.2.sz.mell.'!C45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88</v>
      </c>
      <c r="B47" s="26" t="s">
        <v>89</v>
      </c>
      <c r="C47" s="27">
        <f>'[1]KV_1.2.sz.mell.'!C46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90</v>
      </c>
      <c r="B48" s="26" t="s">
        <v>91</v>
      </c>
      <c r="C48" s="27">
        <f>'[1]KV_1.2.sz.mell.'!C47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92</v>
      </c>
      <c r="B49" s="26" t="s">
        <v>93</v>
      </c>
      <c r="C49" s="42">
        <f>'[1]KV_1.2.sz.mell.'!C48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94</v>
      </c>
      <c r="B50" s="37" t="s">
        <v>95</v>
      </c>
      <c r="C50" s="46">
        <f>'[1]KV_1.2.sz.mell.'!C49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96</v>
      </c>
      <c r="B51" s="51" t="s">
        <v>97</v>
      </c>
      <c r="C51" s="52">
        <f>'[1]KV_1.2.sz.mell.'!C50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98</v>
      </c>
      <c r="B52" s="16" t="s">
        <v>99</v>
      </c>
      <c r="C52" s="17">
        <f>'[1]KV_1.2.sz.mell.'!C51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100</v>
      </c>
      <c r="B53" s="21" t="s">
        <v>101</v>
      </c>
      <c r="C53" s="45">
        <f>'[1]KV_1.2.sz.mell.'!C52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102</v>
      </c>
      <c r="B54" s="26" t="s">
        <v>103</v>
      </c>
      <c r="C54" s="42">
        <f>'[1]KV_1.2.sz.mell.'!C53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104</v>
      </c>
      <c r="B55" s="26" t="s">
        <v>105</v>
      </c>
      <c r="C55" s="42">
        <f>'[1]KV_1.2.sz.mell.'!C54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106</v>
      </c>
      <c r="B56" s="26" t="s">
        <v>107</v>
      </c>
      <c r="C56" s="42">
        <f>'[1]KV_1.2.sz.mell.'!C55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108</v>
      </c>
      <c r="B57" s="31" t="s">
        <v>109</v>
      </c>
      <c r="C57" s="46">
        <f>'[1]KV_1.2.sz.mell.'!C56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110</v>
      </c>
      <c r="B58" s="16" t="s">
        <v>111</v>
      </c>
      <c r="C58" s="17">
        <f>'[1]KV_1.2.sz.mell.'!C57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4409600</v>
      </c>
      <c r="H58" s="17">
        <f t="shared" si="16"/>
        <v>0</v>
      </c>
      <c r="I58" s="17">
        <f t="shared" si="16"/>
        <v>0</v>
      </c>
      <c r="J58" s="17">
        <f t="shared" si="16"/>
        <v>6009600</v>
      </c>
      <c r="K58" s="18">
        <f t="shared" si="16"/>
        <v>9816600</v>
      </c>
    </row>
    <row r="59" spans="1:11" s="19" customFormat="1" ht="12" customHeight="1" x14ac:dyDescent="0.2">
      <c r="A59" s="20" t="s">
        <v>112</v>
      </c>
      <c r="B59" s="21" t="s">
        <v>113</v>
      </c>
      <c r="C59" s="22">
        <f>'[1]KV_1.2.sz.mell.'!C58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114</v>
      </c>
      <c r="B60" s="26" t="s">
        <v>115</v>
      </c>
      <c r="C60" s="27">
        <f>'[1]KV_1.2.sz.mell.'!C59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116</v>
      </c>
      <c r="B61" s="26" t="s">
        <v>117</v>
      </c>
      <c r="C61" s="27">
        <f>'[1]KV_1.2.sz.mell.'!C60</f>
        <v>3807000</v>
      </c>
      <c r="D61" s="28"/>
      <c r="E61" s="23">
        <v>1600000</v>
      </c>
      <c r="F61" s="23"/>
      <c r="G61" s="23">
        <v>4409600</v>
      </c>
      <c r="H61" s="23"/>
      <c r="I61" s="23"/>
      <c r="J61" s="22">
        <f>D61+E61+F61+G61+H61+I61</f>
        <v>6009600</v>
      </c>
      <c r="K61" s="24">
        <f>C61+J61</f>
        <v>9816600</v>
      </c>
    </row>
    <row r="62" spans="1:11" s="19" customFormat="1" ht="12" customHeight="1" thickBot="1" x14ac:dyDescent="0.25">
      <c r="A62" s="30" t="s">
        <v>118</v>
      </c>
      <c r="B62" s="31" t="s">
        <v>119</v>
      </c>
      <c r="C62" s="34">
        <f>'[1]KV_1.2.sz.mell.'!C61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120</v>
      </c>
      <c r="B63" s="32" t="s">
        <v>121</v>
      </c>
      <c r="C63" s="17">
        <f>'[1]KV_1.2.sz.mell.'!C62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122</v>
      </c>
      <c r="B64" s="21" t="s">
        <v>123</v>
      </c>
      <c r="C64" s="42">
        <f>'[1]KV_1.2.sz.mell.'!C63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124</v>
      </c>
      <c r="B65" s="26" t="s">
        <v>125</v>
      </c>
      <c r="C65" s="42">
        <f>'[1]KV_1.2.sz.mell.'!C64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126</v>
      </c>
      <c r="B66" s="26" t="s">
        <v>127</v>
      </c>
      <c r="C66" s="42">
        <f>'[1]KV_1.2.sz.mell.'!C65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128</v>
      </c>
      <c r="B67" s="31" t="s">
        <v>129</v>
      </c>
      <c r="C67" s="42">
        <f>'[1]KV_1.2.sz.mell.'!C66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130</v>
      </c>
      <c r="B68" s="16" t="s">
        <v>131</v>
      </c>
      <c r="C68" s="39">
        <f>'[1]KV_1.2.sz.mell.'!C67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1692385</v>
      </c>
      <c r="G68" s="39">
        <f t="shared" si="18"/>
        <v>242206250</v>
      </c>
      <c r="H68" s="39">
        <f t="shared" si="18"/>
        <v>0</v>
      </c>
      <c r="I68" s="39">
        <f t="shared" si="18"/>
        <v>0</v>
      </c>
      <c r="J68" s="39">
        <f t="shared" si="18"/>
        <v>396669034</v>
      </c>
      <c r="K68" s="40">
        <f t="shared" si="18"/>
        <v>880975458</v>
      </c>
    </row>
    <row r="69" spans="1:11" s="19" customFormat="1" ht="12" customHeight="1" thickBot="1" x14ac:dyDescent="0.25">
      <c r="A69" s="59" t="s">
        <v>132</v>
      </c>
      <c r="B69" s="32" t="s">
        <v>133</v>
      </c>
      <c r="C69" s="17">
        <f>'[1]KV_1.2.sz.mell.'!C68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134</v>
      </c>
      <c r="B70" s="21" t="s">
        <v>135</v>
      </c>
      <c r="C70" s="42">
        <f>'[1]KV_1.2.sz.mell.'!C69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136</v>
      </c>
      <c r="B71" s="26" t="s">
        <v>137</v>
      </c>
      <c r="C71" s="42">
        <f>'[1]KV_1.2.sz.mell.'!C70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138</v>
      </c>
      <c r="B72" s="60" t="s">
        <v>139</v>
      </c>
      <c r="C72" s="52">
        <f>'[1]KV_1.2.sz.mell.'!C71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140</v>
      </c>
      <c r="B73" s="32" t="s">
        <v>141</v>
      </c>
      <c r="C73" s="17">
        <f>'[1]KV_1.2.sz.mell.'!C72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142</v>
      </c>
      <c r="B74" s="21" t="s">
        <v>143</v>
      </c>
      <c r="C74" s="42">
        <f>'[1]KV_1.2.sz.mell.'!C73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144</v>
      </c>
      <c r="B75" s="21" t="s">
        <v>145</v>
      </c>
      <c r="C75" s="42">
        <f>'[1]KV_1.2.sz.mell.'!C74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146</v>
      </c>
      <c r="B76" s="21" t="s">
        <v>147</v>
      </c>
      <c r="C76" s="42">
        <f>'[1]KV_1.2.sz.mell.'!C75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148</v>
      </c>
      <c r="B77" s="62" t="s">
        <v>149</v>
      </c>
      <c r="C77" s="42">
        <f>'[1]KV_1.2.sz.mell.'!C76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150</v>
      </c>
      <c r="B78" s="32" t="s">
        <v>151</v>
      </c>
      <c r="C78" s="17">
        <f>'[1]KV_1.2.sz.mell.'!C77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152</v>
      </c>
      <c r="B79" s="21" t="s">
        <v>153</v>
      </c>
      <c r="C79" s="42">
        <f>'[1]KV_1.2.sz.mell.'!C78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154</v>
      </c>
      <c r="B80" s="31" t="s">
        <v>155</v>
      </c>
      <c r="C80" s="42">
        <f>'[1]KV_1.2.sz.mell.'!C79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156</v>
      </c>
      <c r="B81" s="32" t="s">
        <v>157</v>
      </c>
      <c r="C81" s="17">
        <f>'[1]KV_1.2.sz.mell.'!C80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158</v>
      </c>
      <c r="B82" s="21" t="s">
        <v>159</v>
      </c>
      <c r="C82" s="42">
        <f>'[1]KV_1.2.sz.mell.'!C81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160</v>
      </c>
      <c r="B83" s="26" t="s">
        <v>161</v>
      </c>
      <c r="C83" s="42">
        <f>'[1]KV_1.2.sz.mell.'!C82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162</v>
      </c>
      <c r="B84" s="31" t="s">
        <v>163</v>
      </c>
      <c r="C84" s="42">
        <f>'[1]KV_1.2.sz.mell.'!C83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164</v>
      </c>
      <c r="B85" s="32" t="s">
        <v>165</v>
      </c>
      <c r="C85" s="17">
        <f>'[1]KV_1.2.sz.mell.'!C84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166</v>
      </c>
      <c r="B86" s="21" t="s">
        <v>167</v>
      </c>
      <c r="C86" s="42">
        <f>'[1]KV_1.2.sz.mell.'!C85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168</v>
      </c>
      <c r="B87" s="26" t="s">
        <v>169</v>
      </c>
      <c r="C87" s="42">
        <f>'[1]KV_1.2.sz.mell.'!C86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170</v>
      </c>
      <c r="B88" s="26" t="s">
        <v>171</v>
      </c>
      <c r="C88" s="42">
        <f>'[1]KV_1.2.sz.mell.'!C87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172</v>
      </c>
      <c r="B89" s="31" t="s">
        <v>173</v>
      </c>
      <c r="C89" s="42">
        <f>'[1]KV_1.2.sz.mell.'!C88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174</v>
      </c>
      <c r="B90" s="32" t="s">
        <v>175</v>
      </c>
      <c r="C90" s="17">
        <f>'[1]KV_1.2.sz.mell.'!C89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176</v>
      </c>
      <c r="B91" s="32" t="s">
        <v>177</v>
      </c>
      <c r="C91" s="17">
        <f>'[1]KV_1.2.sz.mell.'!C90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178</v>
      </c>
      <c r="B92" s="32" t="s">
        <v>179</v>
      </c>
      <c r="C92" s="39">
        <f>'[1]KV_1.2.sz.mell.'!C91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180</v>
      </c>
      <c r="B93" s="68" t="s">
        <v>181</v>
      </c>
      <c r="C93" s="39">
        <f>'[1]KV_1.2.sz.mell.'!C92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1692385</v>
      </c>
      <c r="G93" s="39">
        <f t="shared" si="27"/>
        <v>242206250</v>
      </c>
      <c r="H93" s="39">
        <f t="shared" si="27"/>
        <v>0</v>
      </c>
      <c r="I93" s="39">
        <f t="shared" si="27"/>
        <v>0</v>
      </c>
      <c r="J93" s="39">
        <f t="shared" si="27"/>
        <v>504067226</v>
      </c>
      <c r="K93" s="40">
        <f t="shared" si="27"/>
        <v>1441442526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374" t="s">
        <v>182</v>
      </c>
      <c r="B95" s="374"/>
      <c r="C95" s="374"/>
      <c r="D95" s="374"/>
      <c r="E95" s="374"/>
      <c r="F95" s="374"/>
      <c r="G95" s="374"/>
      <c r="H95" s="374"/>
      <c r="I95" s="374"/>
      <c r="J95" s="374"/>
      <c r="K95" s="374"/>
    </row>
    <row r="96" spans="1:11" ht="16.5" customHeight="1" thickBot="1" x14ac:dyDescent="0.3">
      <c r="A96" s="375" t="s">
        <v>183</v>
      </c>
      <c r="B96" s="375"/>
      <c r="C96" s="72"/>
      <c r="K96" s="72" t="str">
        <f>K7</f>
        <v>Forintban!</v>
      </c>
    </row>
    <row r="97" spans="1:11" x14ac:dyDescent="0.25">
      <c r="A97" s="376" t="s">
        <v>3</v>
      </c>
      <c r="B97" s="378" t="s">
        <v>184</v>
      </c>
      <c r="C97" s="380" t="str">
        <f>+CONCATENATE(LEFT([1]RM_ÖSSZEFÜGGÉSEK!A6,4),". évi")</f>
        <v>2020. évi</v>
      </c>
      <c r="D97" s="381"/>
      <c r="E97" s="382"/>
      <c r="F97" s="382"/>
      <c r="G97" s="382"/>
      <c r="H97" s="382"/>
      <c r="I97" s="382"/>
      <c r="J97" s="382"/>
      <c r="K97" s="383"/>
    </row>
    <row r="98" spans="1:11" ht="48.75" thickBot="1" x14ac:dyDescent="0.3">
      <c r="A98" s="377"/>
      <c r="B98" s="379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2. sz. módosítás </v>
      </c>
      <c r="F98" s="6" t="str">
        <f t="shared" si="28"/>
        <v xml:space="preserve">3. sz. módosítás </v>
      </c>
      <c r="G98" s="6" t="str">
        <f t="shared" si="28"/>
        <v>4. sz módosítás</v>
      </c>
      <c r="H98" s="6" t="str">
        <f t="shared" si="28"/>
        <v>5. sz módosítás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12</v>
      </c>
      <c r="B99" s="78" t="s">
        <v>13</v>
      </c>
      <c r="C99" s="11" t="s">
        <v>14</v>
      </c>
      <c r="D99" s="11" t="s">
        <v>15</v>
      </c>
      <c r="E99" s="12" t="s">
        <v>16</v>
      </c>
      <c r="F99" s="12" t="s">
        <v>17</v>
      </c>
      <c r="G99" s="12" t="s">
        <v>18</v>
      </c>
      <c r="H99" s="12" t="s">
        <v>19</v>
      </c>
      <c r="I99" s="12" t="s">
        <v>20</v>
      </c>
      <c r="J99" s="12" t="s">
        <v>21</v>
      </c>
      <c r="K99" s="13" t="s">
        <v>22</v>
      </c>
    </row>
    <row r="100" spans="1:11" ht="12" customHeight="1" thickBot="1" x14ac:dyDescent="0.3">
      <c r="A100" s="79" t="s">
        <v>23</v>
      </c>
      <c r="B100" s="80" t="s">
        <v>185</v>
      </c>
      <c r="C100" s="81">
        <f>'[1]KV_1.2.sz.mell.'!C98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1692385</v>
      </c>
      <c r="G100" s="81">
        <f t="shared" si="29"/>
        <v>220693572</v>
      </c>
      <c r="H100" s="81">
        <f t="shared" si="29"/>
        <v>-390000</v>
      </c>
      <c r="I100" s="81">
        <f t="shared" si="29"/>
        <v>0</v>
      </c>
      <c r="J100" s="81">
        <f t="shared" si="29"/>
        <v>365910985</v>
      </c>
      <c r="K100" s="82">
        <f t="shared" si="29"/>
        <v>956008275</v>
      </c>
    </row>
    <row r="101" spans="1:11" ht="12" customHeight="1" x14ac:dyDescent="0.25">
      <c r="A101" s="83" t="s">
        <v>25</v>
      </c>
      <c r="B101" s="84" t="s">
        <v>186</v>
      </c>
      <c r="C101" s="86">
        <f>'[1]KV_1.2.sz.mell.'!C99</f>
        <v>222780221</v>
      </c>
      <c r="D101" s="85">
        <v>103457736</v>
      </c>
      <c r="E101" s="85"/>
      <c r="F101" s="85">
        <v>1344000</v>
      </c>
      <c r="G101" s="85">
        <v>11536215</v>
      </c>
      <c r="H101" s="85">
        <v>2700000</v>
      </c>
      <c r="I101" s="85"/>
      <c r="J101" s="86">
        <f t="shared" ref="J101:J120" si="30">D101+E101+F101+G101+H101+I101</f>
        <v>119037951</v>
      </c>
      <c r="K101" s="87">
        <f t="shared" ref="K101:K120" si="31">C101+J101</f>
        <v>341818172</v>
      </c>
    </row>
    <row r="102" spans="1:11" ht="12" customHeight="1" x14ac:dyDescent="0.25">
      <c r="A102" s="25" t="s">
        <v>27</v>
      </c>
      <c r="B102" s="88" t="s">
        <v>187</v>
      </c>
      <c r="C102" s="27">
        <f>'[1]KV_1.2.sz.mell.'!C100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/>
      <c r="J102" s="27">
        <f t="shared" si="30"/>
        <v>11224642</v>
      </c>
      <c r="K102" s="89">
        <f t="shared" si="31"/>
        <v>46894654</v>
      </c>
    </row>
    <row r="103" spans="1:11" ht="12" customHeight="1" x14ac:dyDescent="0.25">
      <c r="A103" s="25" t="s">
        <v>29</v>
      </c>
      <c r="B103" s="88" t="s">
        <v>188</v>
      </c>
      <c r="C103" s="34">
        <f>'[1]KV_1.2.sz.mell.'!C101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>
        <v>-3090000</v>
      </c>
      <c r="I103" s="35"/>
      <c r="J103" s="34">
        <f t="shared" si="30"/>
        <v>46323088</v>
      </c>
      <c r="K103" s="90">
        <f t="shared" si="31"/>
        <v>283392943</v>
      </c>
    </row>
    <row r="104" spans="1:11" ht="12" customHeight="1" x14ac:dyDescent="0.25">
      <c r="A104" s="25" t="s">
        <v>31</v>
      </c>
      <c r="B104" s="91" t="s">
        <v>189</v>
      </c>
      <c r="C104" s="34">
        <f>'[1]KV_1.2.sz.mell.'!C102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190</v>
      </c>
      <c r="B105" s="92" t="s">
        <v>191</v>
      </c>
      <c r="C105" s="34">
        <f>'[1]KV_1.2.sz.mell.'!C103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30"/>
        <v>909290</v>
      </c>
      <c r="K105" s="90">
        <f t="shared" si="31"/>
        <v>49359903</v>
      </c>
    </row>
    <row r="106" spans="1:11" ht="12" customHeight="1" x14ac:dyDescent="0.25">
      <c r="A106" s="25" t="s">
        <v>35</v>
      </c>
      <c r="B106" s="88" t="s">
        <v>192</v>
      </c>
      <c r="C106" s="34">
        <f>'[1]KV_1.2.sz.mell.'!C104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193</v>
      </c>
      <c r="B107" s="93" t="s">
        <v>194</v>
      </c>
      <c r="C107" s="34">
        <f>'[1]KV_1.2.sz.mell.'!C105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195</v>
      </c>
      <c r="B108" s="93" t="s">
        <v>196</v>
      </c>
      <c r="C108" s="34">
        <f>'[1]KV_1.2.sz.mell.'!C106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197</v>
      </c>
      <c r="B109" s="94" t="s">
        <v>198</v>
      </c>
      <c r="C109" s="34">
        <f>'[1]KV_1.2.sz.mell.'!C107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199</v>
      </c>
      <c r="B110" s="95" t="s">
        <v>200</v>
      </c>
      <c r="C110" s="34">
        <f>'[1]KV_1.2.sz.mell.'!C108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8.75" customHeight="1" x14ac:dyDescent="0.25">
      <c r="A111" s="25" t="s">
        <v>201</v>
      </c>
      <c r="B111" s="95" t="s">
        <v>202</v>
      </c>
      <c r="C111" s="34">
        <f>'[1]KV_1.2.sz.mell.'!C109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203</v>
      </c>
      <c r="B112" s="94" t="s">
        <v>204</v>
      </c>
      <c r="C112" s="34">
        <f>'[1]KV_1.2.sz.mell.'!C110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30"/>
        <v>6011601</v>
      </c>
      <c r="K112" s="90">
        <f t="shared" si="31"/>
        <v>34962214</v>
      </c>
    </row>
    <row r="113" spans="1:11" ht="12" customHeight="1" x14ac:dyDescent="0.25">
      <c r="A113" s="25" t="s">
        <v>205</v>
      </c>
      <c r="B113" s="94" t="s">
        <v>206</v>
      </c>
      <c r="C113" s="34">
        <f>'[1]KV_1.2.sz.mell.'!C111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207</v>
      </c>
      <c r="B114" s="95" t="s">
        <v>208</v>
      </c>
      <c r="C114" s="34">
        <f>'[1]KV_1.2.sz.mell.'!C112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209</v>
      </c>
      <c r="B115" s="93" t="s">
        <v>210</v>
      </c>
      <c r="C115" s="34">
        <f>'[1]KV_1.2.sz.mell.'!C113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211</v>
      </c>
      <c r="B116" s="93" t="s">
        <v>212</v>
      </c>
      <c r="C116" s="34">
        <f>'[1]KV_1.2.sz.mell.'!C114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213</v>
      </c>
      <c r="B117" s="93" t="s">
        <v>214</v>
      </c>
      <c r="C117" s="34">
        <f>'[1]KV_1.2.sz.mell.'!C115</f>
        <v>19500000</v>
      </c>
      <c r="D117" s="35">
        <v>-4803472</v>
      </c>
      <c r="E117" s="35"/>
      <c r="F117" s="35"/>
      <c r="G117" s="35">
        <v>-491528</v>
      </c>
      <c r="H117" s="35"/>
      <c r="I117" s="35"/>
      <c r="J117" s="34">
        <f t="shared" si="30"/>
        <v>-5295000</v>
      </c>
      <c r="K117" s="90">
        <f t="shared" si="31"/>
        <v>14205000</v>
      </c>
    </row>
    <row r="118" spans="1:11" ht="12" customHeight="1" x14ac:dyDescent="0.25">
      <c r="A118" s="25" t="s">
        <v>215</v>
      </c>
      <c r="B118" s="91" t="s">
        <v>216</v>
      </c>
      <c r="C118" s="27">
        <f>'[1]KV_1.2.sz.mell.'!C116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/>
      <c r="J118" s="27">
        <f t="shared" si="30"/>
        <v>188416014</v>
      </c>
      <c r="K118" s="89">
        <f t="shared" si="31"/>
        <v>206356603</v>
      </c>
    </row>
    <row r="119" spans="1:11" ht="12" customHeight="1" x14ac:dyDescent="0.25">
      <c r="A119" s="25" t="s">
        <v>217</v>
      </c>
      <c r="B119" s="88" t="s">
        <v>218</v>
      </c>
      <c r="C119" s="27">
        <f>'[1]KV_1.2.sz.mell.'!C117</f>
        <v>11940589</v>
      </c>
      <c r="D119" s="28">
        <v>-5761975</v>
      </c>
      <c r="E119" s="28">
        <v>-400000</v>
      </c>
      <c r="F119" s="28"/>
      <c r="G119" s="28">
        <v>194577989</v>
      </c>
      <c r="H119" s="28"/>
      <c r="I119" s="28"/>
      <c r="J119" s="27">
        <f t="shared" si="30"/>
        <v>188416014</v>
      </c>
      <c r="K119" s="89">
        <f t="shared" si="31"/>
        <v>200356603</v>
      </c>
    </row>
    <row r="120" spans="1:11" ht="12" customHeight="1" thickBot="1" x14ac:dyDescent="0.3">
      <c r="A120" s="50" t="s">
        <v>219</v>
      </c>
      <c r="B120" s="97" t="s">
        <v>220</v>
      </c>
      <c r="C120" s="99">
        <f>'[1]KV_1.2.sz.mell.'!C118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37</v>
      </c>
      <c r="B121" s="101" t="s">
        <v>221</v>
      </c>
      <c r="C121" s="17">
        <f>'[1]KV_1.2.sz.mell.'!C119</f>
        <v>335728633</v>
      </c>
      <c r="D121" s="17">
        <f t="shared" ref="D121:K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 t="shared" si="32"/>
        <v>21512678</v>
      </c>
      <c r="H121" s="102">
        <f t="shared" si="32"/>
        <v>390000</v>
      </c>
      <c r="I121" s="102">
        <f t="shared" si="32"/>
        <v>0</v>
      </c>
      <c r="J121" s="102">
        <f t="shared" si="32"/>
        <v>138156241</v>
      </c>
      <c r="K121" s="103">
        <f t="shared" si="32"/>
        <v>473884874</v>
      </c>
    </row>
    <row r="122" spans="1:11" ht="12" customHeight="1" x14ac:dyDescent="0.25">
      <c r="A122" s="20" t="s">
        <v>39</v>
      </c>
      <c r="B122" s="88" t="s">
        <v>222</v>
      </c>
      <c r="C122" s="136">
        <f>'[1]KV_1.2.sz.mell.'!C120</f>
        <v>331076372</v>
      </c>
      <c r="D122" s="41">
        <v>10576306</v>
      </c>
      <c r="E122" s="41">
        <v>105677257</v>
      </c>
      <c r="F122" s="41"/>
      <c r="G122" s="41">
        <v>5540995</v>
      </c>
      <c r="H122" s="41">
        <v>390000</v>
      </c>
      <c r="I122" s="23"/>
      <c r="J122" s="22">
        <f t="shared" ref="J122:J134" si="33">D122+E122+F122+G122+H122+I122</f>
        <v>122184558</v>
      </c>
      <c r="K122" s="24">
        <f t="shared" ref="K122:K134" si="34">C122+J122</f>
        <v>453260930</v>
      </c>
    </row>
    <row r="123" spans="1:11" ht="12" customHeight="1" x14ac:dyDescent="0.25">
      <c r="A123" s="20" t="s">
        <v>41</v>
      </c>
      <c r="B123" s="104" t="s">
        <v>223</v>
      </c>
      <c r="C123" s="136">
        <f>'[1]KV_1.2.sz.mell.'!C121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43</v>
      </c>
      <c r="B124" s="104" t="s">
        <v>224</v>
      </c>
      <c r="C124" s="137">
        <f>'[1]KV_1.2.sz.mell.'!C122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45</v>
      </c>
      <c r="B125" s="104" t="s">
        <v>225</v>
      </c>
      <c r="C125" s="137">
        <f>'[1]KV_1.2.sz.mell.'!C123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47</v>
      </c>
      <c r="B126" s="31" t="s">
        <v>226</v>
      </c>
      <c r="C126" s="137">
        <f>'[1]KV_1.2.sz.mell.'!C124</f>
        <v>0</v>
      </c>
      <c r="D126" s="33"/>
      <c r="E126" s="33"/>
      <c r="F126" s="33"/>
      <c r="G126" s="33">
        <v>15971683</v>
      </c>
      <c r="H126" s="33"/>
      <c r="I126" s="28"/>
      <c r="J126" s="27">
        <f t="shared" si="33"/>
        <v>15971683</v>
      </c>
      <c r="K126" s="89">
        <f t="shared" si="34"/>
        <v>15971683</v>
      </c>
    </row>
    <row r="127" spans="1:11" ht="12" customHeight="1" x14ac:dyDescent="0.25">
      <c r="A127" s="20" t="s">
        <v>49</v>
      </c>
      <c r="B127" s="29" t="s">
        <v>227</v>
      </c>
      <c r="C127" s="137">
        <f>'[1]KV_1.2.sz.mell.'!C125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228</v>
      </c>
      <c r="B128" s="105" t="s">
        <v>229</v>
      </c>
      <c r="C128" s="137">
        <f>'[1]KV_1.2.sz.mell.'!C126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230</v>
      </c>
      <c r="B129" s="95" t="s">
        <v>202</v>
      </c>
      <c r="C129" s="137">
        <f>'[1]KV_1.2.sz.mell.'!C127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231</v>
      </c>
      <c r="B130" s="95" t="s">
        <v>232</v>
      </c>
      <c r="C130" s="137">
        <f>'[1]KV_1.2.sz.mell.'!C128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233</v>
      </c>
      <c r="B131" s="95" t="s">
        <v>234</v>
      </c>
      <c r="C131" s="137">
        <f>'[1]KV_1.2.sz.mell.'!C129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235</v>
      </c>
      <c r="B132" s="95" t="s">
        <v>208</v>
      </c>
      <c r="C132" s="137">
        <f>'[1]KV_1.2.sz.mell.'!C130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236</v>
      </c>
      <c r="B133" s="95" t="s">
        <v>237</v>
      </c>
      <c r="C133" s="137">
        <f>'[1]KV_1.2.sz.mell.'!C131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238</v>
      </c>
      <c r="B134" s="95" t="s">
        <v>239</v>
      </c>
      <c r="C134" s="138">
        <f>'[1]KV_1.2.sz.mell.'!C132</f>
        <v>0</v>
      </c>
      <c r="D134" s="106"/>
      <c r="E134" s="106"/>
      <c r="F134" s="106"/>
      <c r="G134" s="106">
        <v>15971683</v>
      </c>
      <c r="H134" s="106"/>
      <c r="I134" s="35"/>
      <c r="J134" s="34">
        <f t="shared" si="33"/>
        <v>15971683</v>
      </c>
      <c r="K134" s="90">
        <f t="shared" si="34"/>
        <v>15971683</v>
      </c>
    </row>
    <row r="135" spans="1:11" ht="12" customHeight="1" thickBot="1" x14ac:dyDescent="0.3">
      <c r="A135" s="15" t="s">
        <v>51</v>
      </c>
      <c r="B135" s="107" t="s">
        <v>240</v>
      </c>
      <c r="C135" s="109">
        <f>'[1]KV_1.2.sz.mell.'!C133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1692385</v>
      </c>
      <c r="G135" s="109">
        <f t="shared" si="35"/>
        <v>242206250</v>
      </c>
      <c r="H135" s="109">
        <f t="shared" si="35"/>
        <v>0</v>
      </c>
      <c r="I135" s="17">
        <f t="shared" si="35"/>
        <v>0</v>
      </c>
      <c r="J135" s="17">
        <f t="shared" si="35"/>
        <v>504067226</v>
      </c>
      <c r="K135" s="18">
        <f t="shared" si="35"/>
        <v>1429893149</v>
      </c>
    </row>
    <row r="136" spans="1:11" ht="12" customHeight="1" thickBot="1" x14ac:dyDescent="0.3">
      <c r="A136" s="15" t="s">
        <v>241</v>
      </c>
      <c r="B136" s="107" t="s">
        <v>242</v>
      </c>
      <c r="C136" s="109">
        <f>'[1]KV_1.2.sz.mell.'!C134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67</v>
      </c>
      <c r="B137" s="104" t="s">
        <v>243</v>
      </c>
      <c r="C137" s="137">
        <f>'[1]KV_1.2.sz.mell.'!C135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68</v>
      </c>
      <c r="B138" s="104" t="s">
        <v>244</v>
      </c>
      <c r="C138" s="137">
        <f>'[1]KV_1.2.sz.mell.'!C136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69</v>
      </c>
      <c r="B139" s="104" t="s">
        <v>245</v>
      </c>
      <c r="C139" s="137">
        <f>'[1]KV_1.2.sz.mell.'!C137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74</v>
      </c>
      <c r="B140" s="107" t="s">
        <v>246</v>
      </c>
      <c r="C140" s="109">
        <f>'[1]KV_1.2.sz.mell.'!C138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76</v>
      </c>
      <c r="B141" s="110" t="s">
        <v>247</v>
      </c>
      <c r="C141" s="137">
        <f>'[1]KV_1.2.sz.mell.'!C139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78</v>
      </c>
      <c r="B142" s="110" t="s">
        <v>248</v>
      </c>
      <c r="C142" s="137">
        <f>'[1]KV_1.2.sz.mell.'!C140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80</v>
      </c>
      <c r="B143" s="110" t="s">
        <v>249</v>
      </c>
      <c r="C143" s="137">
        <f>'[1]KV_1.2.sz.mell.'!C141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82</v>
      </c>
      <c r="B144" s="110" t="s">
        <v>250</v>
      </c>
      <c r="C144" s="137">
        <f>'[1]KV_1.2.sz.mell.'!C142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84</v>
      </c>
      <c r="B145" s="110" t="s">
        <v>251</v>
      </c>
      <c r="C145" s="137">
        <f>'[1]KV_1.2.sz.mell.'!C143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86</v>
      </c>
      <c r="B146" s="110" t="s">
        <v>252</v>
      </c>
      <c r="C146" s="137">
        <f>'[1]KV_1.2.sz.mell.'!C144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98</v>
      </c>
      <c r="B147" s="107" t="s">
        <v>253</v>
      </c>
      <c r="C147" s="112">
        <f>'[1]KV_1.2.sz.mell.'!C145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100</v>
      </c>
      <c r="B148" s="110" t="s">
        <v>254</v>
      </c>
      <c r="C148" s="137">
        <f>'[1]KV_1.2.sz.mell.'!C146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102</v>
      </c>
      <c r="B149" s="110" t="s">
        <v>255</v>
      </c>
      <c r="C149" s="137">
        <f>'[1]KV_1.2.sz.mell.'!C147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104</v>
      </c>
      <c r="B150" s="110" t="s">
        <v>256</v>
      </c>
      <c r="C150" s="137">
        <f>'[1]KV_1.2.sz.mell.'!C148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106</v>
      </c>
      <c r="B151" s="113" t="s">
        <v>257</v>
      </c>
      <c r="C151" s="137">
        <f>'[1]KV_1.2.sz.mell.'!C149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258</v>
      </c>
      <c r="B152" s="107" t="s">
        <v>259</v>
      </c>
      <c r="C152" s="115">
        <f>'[1]KV_1.2.sz.mell.'!C150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112</v>
      </c>
      <c r="B153" s="110" t="s">
        <v>260</v>
      </c>
      <c r="C153" s="137">
        <f>'[1]KV_1.2.sz.mell.'!C151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114</v>
      </c>
      <c r="B154" s="110" t="s">
        <v>261</v>
      </c>
      <c r="C154" s="137">
        <f>'[1]KV_1.2.sz.mell.'!C152</f>
        <v>0</v>
      </c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116</v>
      </c>
      <c r="B155" s="110" t="s">
        <v>262</v>
      </c>
      <c r="C155" s="137">
        <f>'[1]KV_1.2.sz.mell.'!C153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118</v>
      </c>
      <c r="B156" s="110" t="s">
        <v>263</v>
      </c>
      <c r="C156" s="137">
        <f>'[1]KV_1.2.sz.mell.'!C154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264</v>
      </c>
      <c r="B157" s="110" t="s">
        <v>265</v>
      </c>
      <c r="C157" s="137">
        <f>'[1]KV_1.2.sz.mell.'!C155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120</v>
      </c>
      <c r="B158" s="107" t="s">
        <v>266</v>
      </c>
      <c r="C158" s="115">
        <f>'[1]KV_1.2.sz.mell.'!C156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267</v>
      </c>
      <c r="B159" s="107" t="s">
        <v>268</v>
      </c>
      <c r="C159" s="115">
        <f>'[1]KV_1.2.sz.mell.'!C157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269</v>
      </c>
      <c r="B160" s="107" t="s">
        <v>270</v>
      </c>
      <c r="C160" s="124">
        <f>'[1]KV_1.2.sz.mell.'!C158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271</v>
      </c>
      <c r="B161" s="130" t="s">
        <v>272</v>
      </c>
      <c r="C161" s="124">
        <f>'[1]KV_1.2.sz.mell.'!C159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1692385</v>
      </c>
      <c r="G161" s="124">
        <f t="shared" si="45"/>
        <v>242206250</v>
      </c>
      <c r="H161" s="124">
        <f t="shared" si="45"/>
        <v>0</v>
      </c>
      <c r="I161" s="125">
        <f t="shared" si="45"/>
        <v>0</v>
      </c>
      <c r="J161" s="125">
        <f t="shared" si="45"/>
        <v>504067226</v>
      </c>
      <c r="K161" s="126">
        <f t="shared" si="45"/>
        <v>1441442526</v>
      </c>
    </row>
    <row r="162" spans="1:11" ht="14.1" customHeight="1" x14ac:dyDescent="0.25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 x14ac:dyDescent="0.25">
      <c r="A163" s="384" t="s">
        <v>273</v>
      </c>
      <c r="B163" s="384"/>
      <c r="C163" s="384"/>
      <c r="D163" s="384"/>
      <c r="E163" s="384"/>
      <c r="F163" s="384"/>
      <c r="G163" s="384"/>
      <c r="H163" s="384"/>
      <c r="I163" s="384"/>
      <c r="J163" s="384"/>
      <c r="K163" s="384"/>
    </row>
    <row r="164" spans="1:11" ht="15.2" customHeight="1" thickBot="1" x14ac:dyDescent="0.3">
      <c r="A164" s="373" t="s">
        <v>274</v>
      </c>
      <c r="B164" s="373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275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37</v>
      </c>
      <c r="B166" s="133" t="s">
        <v>276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honeticPr fontId="18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47E-D511-47C1-8A2B-B1BC01F747B2}">
  <sheetPr>
    <tabColor theme="2" tint="-0.249977111117893"/>
  </sheetPr>
  <dimension ref="A1:J33"/>
  <sheetViews>
    <sheetView tabSelected="1" topLeftCell="A11" zoomScaleNormal="100" zoomScaleSheetLayoutView="100" workbookViewId="0">
      <selection activeCell="H15" sqref="H15"/>
    </sheetView>
  </sheetViews>
  <sheetFormatPr defaultRowHeight="12.75" x14ac:dyDescent="0.2"/>
  <cols>
    <col min="1" max="1" width="6.83203125" style="140" customWidth="1"/>
    <col min="2" max="2" width="48" style="143" customWidth="1"/>
    <col min="3" max="5" width="15.5" style="140" customWidth="1"/>
    <col min="6" max="6" width="55.16406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8" style="140" customWidth="1"/>
    <col min="259" max="261" width="15.5" style="140" customWidth="1"/>
    <col min="262" max="262" width="55.16406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8" style="140" customWidth="1"/>
    <col min="515" max="517" width="15.5" style="140" customWidth="1"/>
    <col min="518" max="518" width="55.16406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8" style="140" customWidth="1"/>
    <col min="771" max="773" width="15.5" style="140" customWidth="1"/>
    <col min="774" max="774" width="55.16406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8" style="140" customWidth="1"/>
    <col min="1027" max="1029" width="15.5" style="140" customWidth="1"/>
    <col min="1030" max="1030" width="55.16406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8" style="140" customWidth="1"/>
    <col min="1283" max="1285" width="15.5" style="140" customWidth="1"/>
    <col min="1286" max="1286" width="55.16406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8" style="140" customWidth="1"/>
    <col min="1539" max="1541" width="15.5" style="140" customWidth="1"/>
    <col min="1542" max="1542" width="55.16406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8" style="140" customWidth="1"/>
    <col min="1795" max="1797" width="15.5" style="140" customWidth="1"/>
    <col min="1798" max="1798" width="55.16406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8" style="140" customWidth="1"/>
    <col min="2051" max="2053" width="15.5" style="140" customWidth="1"/>
    <col min="2054" max="2054" width="55.16406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8" style="140" customWidth="1"/>
    <col min="2307" max="2309" width="15.5" style="140" customWidth="1"/>
    <col min="2310" max="2310" width="55.16406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8" style="140" customWidth="1"/>
    <col min="2563" max="2565" width="15.5" style="140" customWidth="1"/>
    <col min="2566" max="2566" width="55.16406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8" style="140" customWidth="1"/>
    <col min="2819" max="2821" width="15.5" style="140" customWidth="1"/>
    <col min="2822" max="2822" width="55.16406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8" style="140" customWidth="1"/>
    <col min="3075" max="3077" width="15.5" style="140" customWidth="1"/>
    <col min="3078" max="3078" width="55.16406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8" style="140" customWidth="1"/>
    <col min="3331" max="3333" width="15.5" style="140" customWidth="1"/>
    <col min="3334" max="3334" width="55.16406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8" style="140" customWidth="1"/>
    <col min="3587" max="3589" width="15.5" style="140" customWidth="1"/>
    <col min="3590" max="3590" width="55.16406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8" style="140" customWidth="1"/>
    <col min="3843" max="3845" width="15.5" style="140" customWidth="1"/>
    <col min="3846" max="3846" width="55.16406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8" style="140" customWidth="1"/>
    <col min="4099" max="4101" width="15.5" style="140" customWidth="1"/>
    <col min="4102" max="4102" width="55.16406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8" style="140" customWidth="1"/>
    <col min="4355" max="4357" width="15.5" style="140" customWidth="1"/>
    <col min="4358" max="4358" width="55.16406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8" style="140" customWidth="1"/>
    <col min="4611" max="4613" width="15.5" style="140" customWidth="1"/>
    <col min="4614" max="4614" width="55.16406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8" style="140" customWidth="1"/>
    <col min="4867" max="4869" width="15.5" style="140" customWidth="1"/>
    <col min="4870" max="4870" width="55.16406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8" style="140" customWidth="1"/>
    <col min="5123" max="5125" width="15.5" style="140" customWidth="1"/>
    <col min="5126" max="5126" width="55.16406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8" style="140" customWidth="1"/>
    <col min="5379" max="5381" width="15.5" style="140" customWidth="1"/>
    <col min="5382" max="5382" width="55.16406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8" style="140" customWidth="1"/>
    <col min="5635" max="5637" width="15.5" style="140" customWidth="1"/>
    <col min="5638" max="5638" width="55.16406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8" style="140" customWidth="1"/>
    <col min="5891" max="5893" width="15.5" style="140" customWidth="1"/>
    <col min="5894" max="5894" width="55.16406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8" style="140" customWidth="1"/>
    <col min="6147" max="6149" width="15.5" style="140" customWidth="1"/>
    <col min="6150" max="6150" width="55.16406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8" style="140" customWidth="1"/>
    <col min="6403" max="6405" width="15.5" style="140" customWidth="1"/>
    <col min="6406" max="6406" width="55.16406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8" style="140" customWidth="1"/>
    <col min="6659" max="6661" width="15.5" style="140" customWidth="1"/>
    <col min="6662" max="6662" width="55.16406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8" style="140" customWidth="1"/>
    <col min="6915" max="6917" width="15.5" style="140" customWidth="1"/>
    <col min="6918" max="6918" width="55.16406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8" style="140" customWidth="1"/>
    <col min="7171" max="7173" width="15.5" style="140" customWidth="1"/>
    <col min="7174" max="7174" width="55.16406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8" style="140" customWidth="1"/>
    <col min="7427" max="7429" width="15.5" style="140" customWidth="1"/>
    <col min="7430" max="7430" width="55.16406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8" style="140" customWidth="1"/>
    <col min="7683" max="7685" width="15.5" style="140" customWidth="1"/>
    <col min="7686" max="7686" width="55.16406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8" style="140" customWidth="1"/>
    <col min="7939" max="7941" width="15.5" style="140" customWidth="1"/>
    <col min="7942" max="7942" width="55.16406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8" style="140" customWidth="1"/>
    <col min="8195" max="8197" width="15.5" style="140" customWidth="1"/>
    <col min="8198" max="8198" width="55.16406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8" style="140" customWidth="1"/>
    <col min="8451" max="8453" width="15.5" style="140" customWidth="1"/>
    <col min="8454" max="8454" width="55.16406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8" style="140" customWidth="1"/>
    <col min="8707" max="8709" width="15.5" style="140" customWidth="1"/>
    <col min="8710" max="8710" width="55.16406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8" style="140" customWidth="1"/>
    <col min="8963" max="8965" width="15.5" style="140" customWidth="1"/>
    <col min="8966" max="8966" width="55.16406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8" style="140" customWidth="1"/>
    <col min="9219" max="9221" width="15.5" style="140" customWidth="1"/>
    <col min="9222" max="9222" width="55.16406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8" style="140" customWidth="1"/>
    <col min="9475" max="9477" width="15.5" style="140" customWidth="1"/>
    <col min="9478" max="9478" width="55.16406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8" style="140" customWidth="1"/>
    <col min="9731" max="9733" width="15.5" style="140" customWidth="1"/>
    <col min="9734" max="9734" width="55.16406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8" style="140" customWidth="1"/>
    <col min="9987" max="9989" width="15.5" style="140" customWidth="1"/>
    <col min="9990" max="9990" width="55.16406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8" style="140" customWidth="1"/>
    <col min="10243" max="10245" width="15.5" style="140" customWidth="1"/>
    <col min="10246" max="10246" width="55.16406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8" style="140" customWidth="1"/>
    <col min="10499" max="10501" width="15.5" style="140" customWidth="1"/>
    <col min="10502" max="10502" width="55.16406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8" style="140" customWidth="1"/>
    <col min="10755" max="10757" width="15.5" style="140" customWidth="1"/>
    <col min="10758" max="10758" width="55.16406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8" style="140" customWidth="1"/>
    <col min="11011" max="11013" width="15.5" style="140" customWidth="1"/>
    <col min="11014" max="11014" width="55.16406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8" style="140" customWidth="1"/>
    <col min="11267" max="11269" width="15.5" style="140" customWidth="1"/>
    <col min="11270" max="11270" width="55.16406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8" style="140" customWidth="1"/>
    <col min="11523" max="11525" width="15.5" style="140" customWidth="1"/>
    <col min="11526" max="11526" width="55.16406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8" style="140" customWidth="1"/>
    <col min="11779" max="11781" width="15.5" style="140" customWidth="1"/>
    <col min="11782" max="11782" width="55.16406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8" style="140" customWidth="1"/>
    <col min="12035" max="12037" width="15.5" style="140" customWidth="1"/>
    <col min="12038" max="12038" width="55.16406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8" style="140" customWidth="1"/>
    <col min="12291" max="12293" width="15.5" style="140" customWidth="1"/>
    <col min="12294" max="12294" width="55.16406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8" style="140" customWidth="1"/>
    <col min="12547" max="12549" width="15.5" style="140" customWidth="1"/>
    <col min="12550" max="12550" width="55.16406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8" style="140" customWidth="1"/>
    <col min="12803" max="12805" width="15.5" style="140" customWidth="1"/>
    <col min="12806" max="12806" width="55.16406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8" style="140" customWidth="1"/>
    <col min="13059" max="13061" width="15.5" style="140" customWidth="1"/>
    <col min="13062" max="13062" width="55.16406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8" style="140" customWidth="1"/>
    <col min="13315" max="13317" width="15.5" style="140" customWidth="1"/>
    <col min="13318" max="13318" width="55.16406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8" style="140" customWidth="1"/>
    <col min="13571" max="13573" width="15.5" style="140" customWidth="1"/>
    <col min="13574" max="13574" width="55.16406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8" style="140" customWidth="1"/>
    <col min="13827" max="13829" width="15.5" style="140" customWidth="1"/>
    <col min="13830" max="13830" width="55.16406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8" style="140" customWidth="1"/>
    <col min="14083" max="14085" width="15.5" style="140" customWidth="1"/>
    <col min="14086" max="14086" width="55.16406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8" style="140" customWidth="1"/>
    <col min="14339" max="14341" width="15.5" style="140" customWidth="1"/>
    <col min="14342" max="14342" width="55.16406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8" style="140" customWidth="1"/>
    <col min="14595" max="14597" width="15.5" style="140" customWidth="1"/>
    <col min="14598" max="14598" width="55.16406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8" style="140" customWidth="1"/>
    <col min="14851" max="14853" width="15.5" style="140" customWidth="1"/>
    <col min="14854" max="14854" width="55.16406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8" style="140" customWidth="1"/>
    <col min="15107" max="15109" width="15.5" style="140" customWidth="1"/>
    <col min="15110" max="15110" width="55.16406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8" style="140" customWidth="1"/>
    <col min="15363" max="15365" width="15.5" style="140" customWidth="1"/>
    <col min="15366" max="15366" width="55.16406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8" style="140" customWidth="1"/>
    <col min="15619" max="15621" width="15.5" style="140" customWidth="1"/>
    <col min="15622" max="15622" width="55.16406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8" style="140" customWidth="1"/>
    <col min="15875" max="15877" width="15.5" style="140" customWidth="1"/>
    <col min="15878" max="15878" width="55.16406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8" style="140" customWidth="1"/>
    <col min="16131" max="16133" width="15.5" style="140" customWidth="1"/>
    <col min="16134" max="16134" width="55.16406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9.75" customHeight="1" x14ac:dyDescent="0.2">
      <c r="B1" s="141" t="s">
        <v>277</v>
      </c>
      <c r="C1" s="142"/>
      <c r="D1" s="142"/>
      <c r="E1" s="142"/>
      <c r="F1" s="142"/>
      <c r="G1" s="142"/>
      <c r="H1" s="142"/>
      <c r="I1" s="142"/>
      <c r="J1" s="391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2020. ( ……. ) önkormányzati rendelethez</v>
      </c>
    </row>
    <row r="2" spans="1:10" ht="14.25" thickBot="1" x14ac:dyDescent="0.25">
      <c r="G2" s="144"/>
      <c r="H2" s="144"/>
      <c r="I2" s="144" t="str">
        <f>CONCATENATE('[1]RM_1.1.sz.mell.'!K7)</f>
        <v>Forintban!</v>
      </c>
      <c r="J2" s="391"/>
    </row>
    <row r="3" spans="1:10" ht="18" customHeight="1" thickBot="1" x14ac:dyDescent="0.25">
      <c r="A3" s="392" t="s">
        <v>3</v>
      </c>
      <c r="B3" s="145" t="s">
        <v>278</v>
      </c>
      <c r="C3" s="146"/>
      <c r="D3" s="147"/>
      <c r="E3" s="147"/>
      <c r="F3" s="145" t="s">
        <v>279</v>
      </c>
      <c r="G3" s="148"/>
      <c r="H3" s="149"/>
      <c r="I3" s="150"/>
      <c r="J3" s="391"/>
    </row>
    <row r="4" spans="1:10" s="157" customFormat="1" ht="42.75" customHeight="1" thickBot="1" x14ac:dyDescent="0.25">
      <c r="A4" s="393"/>
      <c r="B4" s="151" t="s">
        <v>280</v>
      </c>
      <c r="C4" s="152" t="str">
        <f>+CONCATENATE('[1]RM_1.1.sz.mell.'!C8," eredeti előirányzat")</f>
        <v>2020. évi eredeti előirányzat</v>
      </c>
      <c r="D4" s="153" t="s">
        <v>281</v>
      </c>
      <c r="E4" s="153" t="str">
        <f>+CONCATENATE(LEFT('[1]RM_1.1.sz.mell.'!C8,4),". …….. Módisítás után" )</f>
        <v>2020. …….. Módisítás után</v>
      </c>
      <c r="F4" s="154" t="s">
        <v>280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391"/>
    </row>
    <row r="5" spans="1:10" s="163" customFormat="1" ht="12" customHeight="1" thickBot="1" x14ac:dyDescent="0.25">
      <c r="A5" s="158" t="s">
        <v>12</v>
      </c>
      <c r="B5" s="159" t="s">
        <v>13</v>
      </c>
      <c r="C5" s="160" t="s">
        <v>14</v>
      </c>
      <c r="D5" s="161" t="s">
        <v>15</v>
      </c>
      <c r="E5" s="161" t="s">
        <v>282</v>
      </c>
      <c r="F5" s="159" t="s">
        <v>283</v>
      </c>
      <c r="G5" s="160" t="s">
        <v>18</v>
      </c>
      <c r="H5" s="160" t="s">
        <v>19</v>
      </c>
      <c r="I5" s="162" t="s">
        <v>284</v>
      </c>
      <c r="J5" s="391"/>
    </row>
    <row r="6" spans="1:10" ht="12.95" customHeight="1" x14ac:dyDescent="0.2">
      <c r="A6" s="164" t="s">
        <v>23</v>
      </c>
      <c r="B6" s="165" t="s">
        <v>285</v>
      </c>
      <c r="C6" s="166">
        <f>'[1]KV_2.1.sz.mell.'!C6</f>
        <v>302940936</v>
      </c>
      <c r="D6" s="167">
        <v>24872578</v>
      </c>
      <c r="E6" s="166">
        <f>C6+D6</f>
        <v>327813514</v>
      </c>
      <c r="F6" s="165" t="s">
        <v>286</v>
      </c>
      <c r="G6" s="166">
        <f>'[1]KV_2.1.sz.mell.'!E6</f>
        <v>222780221</v>
      </c>
      <c r="H6" s="167">
        <v>119037951</v>
      </c>
      <c r="I6" s="168">
        <f>G6+H6</f>
        <v>341818172</v>
      </c>
      <c r="J6" s="391"/>
    </row>
    <row r="7" spans="1:10" ht="12.95" customHeight="1" x14ac:dyDescent="0.2">
      <c r="A7" s="169" t="s">
        <v>37</v>
      </c>
      <c r="B7" s="170" t="s">
        <v>287</v>
      </c>
      <c r="C7" s="171">
        <f>'[1]KV_2.1.sz.mell.'!C7</f>
        <v>28728390</v>
      </c>
      <c r="D7" s="172">
        <v>159571945</v>
      </c>
      <c r="E7" s="166">
        <f t="shared" ref="E7:E16" si="0">C7+D7</f>
        <v>188300335</v>
      </c>
      <c r="F7" s="170" t="s">
        <v>187</v>
      </c>
      <c r="G7" s="171">
        <f>'[1]KV_2.1.sz.mell.'!E7</f>
        <v>35670012</v>
      </c>
      <c r="H7" s="172">
        <v>11224642</v>
      </c>
      <c r="I7" s="168">
        <f t="shared" ref="I7:I17" si="1">G7+H7</f>
        <v>46894654</v>
      </c>
      <c r="J7" s="391"/>
    </row>
    <row r="8" spans="1:10" ht="12.95" customHeight="1" x14ac:dyDescent="0.2">
      <c r="A8" s="169" t="s">
        <v>51</v>
      </c>
      <c r="B8" s="170" t="s">
        <v>288</v>
      </c>
      <c r="C8" s="171">
        <f>'[1]KV_2.1.sz.mell.'!C8</f>
        <v>0</v>
      </c>
      <c r="D8" s="172"/>
      <c r="E8" s="166">
        <f t="shared" si="0"/>
        <v>0</v>
      </c>
      <c r="F8" s="170" t="s">
        <v>289</v>
      </c>
      <c r="G8" s="171">
        <f>'[1]KV_2.1.sz.mell.'!E8</f>
        <v>237069855</v>
      </c>
      <c r="H8" s="172">
        <v>46323088</v>
      </c>
      <c r="I8" s="168">
        <f t="shared" si="1"/>
        <v>283392943</v>
      </c>
      <c r="J8" s="391"/>
    </row>
    <row r="9" spans="1:10" ht="12.95" customHeight="1" x14ac:dyDescent="0.2">
      <c r="A9" s="169" t="s">
        <v>241</v>
      </c>
      <c r="B9" s="170" t="s">
        <v>290</v>
      </c>
      <c r="C9" s="171">
        <f>'[1]KV_2.1.sz.mell.'!C9</f>
        <v>53750000</v>
      </c>
      <c r="D9" s="172">
        <v>-7700000</v>
      </c>
      <c r="E9" s="166">
        <f t="shared" si="0"/>
        <v>46050000</v>
      </c>
      <c r="F9" s="170" t="s">
        <v>189</v>
      </c>
      <c r="G9" s="171">
        <f>'[1]KV_2.1.sz.mell.'!E9</f>
        <v>28186000</v>
      </c>
      <c r="H9" s="172"/>
      <c r="I9" s="168">
        <f t="shared" si="1"/>
        <v>28186000</v>
      </c>
      <c r="J9" s="391"/>
    </row>
    <row r="10" spans="1:10" ht="12.95" customHeight="1" x14ac:dyDescent="0.2">
      <c r="A10" s="169" t="s">
        <v>74</v>
      </c>
      <c r="B10" s="173" t="s">
        <v>291</v>
      </c>
      <c r="C10" s="171">
        <f>'[1]KV_2.1.sz.mell.'!C10</f>
        <v>95080098</v>
      </c>
      <c r="D10" s="172">
        <v>16486488</v>
      </c>
      <c r="E10" s="166">
        <f t="shared" si="0"/>
        <v>111566586</v>
      </c>
      <c r="F10" s="170" t="s">
        <v>191</v>
      </c>
      <c r="G10" s="171">
        <f>'[1]KV_2.1.sz.mell.'!E10</f>
        <v>48450613</v>
      </c>
      <c r="H10" s="172">
        <v>909290</v>
      </c>
      <c r="I10" s="168">
        <f t="shared" si="1"/>
        <v>49359903</v>
      </c>
      <c r="J10" s="391"/>
    </row>
    <row r="11" spans="1:10" ht="12.95" customHeight="1" x14ac:dyDescent="0.2">
      <c r="A11" s="169" t="s">
        <v>98</v>
      </c>
      <c r="B11" s="170" t="s">
        <v>292</v>
      </c>
      <c r="C11" s="174">
        <f>'[1]KV_2.1.sz.mell.'!C11</f>
        <v>3807000</v>
      </c>
      <c r="D11" s="175">
        <v>6009600</v>
      </c>
      <c r="E11" s="166">
        <f t="shared" si="0"/>
        <v>9816600</v>
      </c>
      <c r="F11" s="170" t="s">
        <v>216</v>
      </c>
      <c r="G11" s="171">
        <f>'[1]KV_2.1.sz.mell.'!E11</f>
        <v>17940589</v>
      </c>
      <c r="H11" s="172">
        <v>21138074</v>
      </c>
      <c r="I11" s="168">
        <f t="shared" si="1"/>
        <v>39078663</v>
      </c>
      <c r="J11" s="391"/>
    </row>
    <row r="12" spans="1:10" ht="12.95" customHeight="1" x14ac:dyDescent="0.2">
      <c r="A12" s="169" t="s">
        <v>258</v>
      </c>
      <c r="B12" s="170" t="s">
        <v>293</v>
      </c>
      <c r="C12" s="171">
        <f>'[1]KV_2.1.sz.mell.'!C12</f>
        <v>0</v>
      </c>
      <c r="D12" s="172"/>
      <c r="E12" s="176">
        <f t="shared" si="0"/>
        <v>0</v>
      </c>
      <c r="F12" s="170">
        <f>'[1]KV_2.1.sz.mell.'!D12</f>
        <v>0</v>
      </c>
      <c r="G12" s="171">
        <f>'[1]KV_2.1.sz.mell.'!E12</f>
        <v>0</v>
      </c>
      <c r="H12" s="172"/>
      <c r="I12" s="168">
        <f t="shared" si="1"/>
        <v>0</v>
      </c>
      <c r="J12" s="391"/>
    </row>
    <row r="13" spans="1:10" ht="12.95" customHeight="1" x14ac:dyDescent="0.2">
      <c r="A13" s="169" t="s">
        <v>120</v>
      </c>
      <c r="B13" s="177">
        <f>'[1]KV_2.1.sz.mell.'!B13</f>
        <v>0</v>
      </c>
      <c r="C13" s="171">
        <f>'[1]KV_2.1.sz.mell.'!C13</f>
        <v>0</v>
      </c>
      <c r="D13" s="172"/>
      <c r="E13" s="176">
        <f t="shared" si="0"/>
        <v>0</v>
      </c>
      <c r="F13" s="170">
        <f>'[1]KV_2.1.sz.mell.'!D13</f>
        <v>0</v>
      </c>
      <c r="G13" s="171">
        <f>'[1]KV_2.1.sz.mell.'!E13</f>
        <v>0</v>
      </c>
      <c r="H13" s="172"/>
      <c r="I13" s="168">
        <f t="shared" si="1"/>
        <v>0</v>
      </c>
      <c r="J13" s="391"/>
    </row>
    <row r="14" spans="1:10" ht="12.95" customHeight="1" x14ac:dyDescent="0.2">
      <c r="A14" s="169" t="s">
        <v>267</v>
      </c>
      <c r="B14" s="177">
        <f>'[1]KV_2.1.sz.mell.'!B14</f>
        <v>0</v>
      </c>
      <c r="C14" s="174">
        <f>'[1]KV_2.1.sz.mell.'!C14</f>
        <v>0</v>
      </c>
      <c r="D14" s="175"/>
      <c r="E14" s="176">
        <f t="shared" si="0"/>
        <v>0</v>
      </c>
      <c r="F14" s="170">
        <f>'[1]KV_2.1.sz.mell.'!D14</f>
        <v>0</v>
      </c>
      <c r="G14" s="171">
        <f>'[1]KV_2.1.sz.mell.'!E14</f>
        <v>0</v>
      </c>
      <c r="H14" s="172"/>
      <c r="I14" s="168">
        <f t="shared" si="1"/>
        <v>0</v>
      </c>
      <c r="J14" s="391"/>
    </row>
    <row r="15" spans="1:10" ht="12.95" customHeight="1" x14ac:dyDescent="0.2">
      <c r="A15" s="169" t="s">
        <v>269</v>
      </c>
      <c r="B15" s="177">
        <f>'[1]KV_2.1.sz.mell.'!B15</f>
        <v>0</v>
      </c>
      <c r="C15" s="171">
        <f>'[1]KV_2.1.sz.mell.'!C15</f>
        <v>0</v>
      </c>
      <c r="D15" s="172"/>
      <c r="E15" s="176">
        <f t="shared" si="0"/>
        <v>0</v>
      </c>
      <c r="F15" s="170">
        <f>'[1]KV_2.1.sz.mell.'!D15</f>
        <v>0</v>
      </c>
      <c r="G15" s="171">
        <f>'[1]KV_2.1.sz.mell.'!E15</f>
        <v>0</v>
      </c>
      <c r="H15" s="172"/>
      <c r="I15" s="168">
        <f t="shared" si="1"/>
        <v>0</v>
      </c>
      <c r="J15" s="391"/>
    </row>
    <row r="16" spans="1:10" ht="12.95" customHeight="1" x14ac:dyDescent="0.2">
      <c r="A16" s="169" t="s">
        <v>271</v>
      </c>
      <c r="B16" s="177">
        <f>'[1]KV_2.1.sz.mell.'!B16</f>
        <v>0</v>
      </c>
      <c r="C16" s="171">
        <f>'[1]KV_2.1.sz.mell.'!C16</f>
        <v>0</v>
      </c>
      <c r="D16" s="172"/>
      <c r="E16" s="176">
        <f t="shared" si="0"/>
        <v>0</v>
      </c>
      <c r="F16" s="170">
        <f>'[1]KV_2.1.sz.mell.'!D16</f>
        <v>0</v>
      </c>
      <c r="G16" s="171">
        <f>'[1]KV_2.1.sz.mell.'!E16</f>
        <v>0</v>
      </c>
      <c r="H16" s="172"/>
      <c r="I16" s="168">
        <f t="shared" si="1"/>
        <v>0</v>
      </c>
      <c r="J16" s="391"/>
    </row>
    <row r="17" spans="1:10" ht="12.95" customHeight="1" thickBot="1" x14ac:dyDescent="0.25">
      <c r="A17" s="169" t="s">
        <v>294</v>
      </c>
      <c r="B17" s="177">
        <f>'[1]KV_2.1.sz.mell.'!B17</f>
        <v>0</v>
      </c>
      <c r="C17" s="178">
        <f>'[1]KV_2.1.sz.mell.'!C17</f>
        <v>0</v>
      </c>
      <c r="D17" s="179"/>
      <c r="E17" s="180"/>
      <c r="F17" s="181">
        <f>'[1]KV_2.1.sz.mell.'!D17</f>
        <v>0</v>
      </c>
      <c r="G17" s="178">
        <f>'[1]KV_2.1.sz.mell.'!E17</f>
        <v>0</v>
      </c>
      <c r="H17" s="179"/>
      <c r="I17" s="168">
        <f t="shared" si="1"/>
        <v>0</v>
      </c>
      <c r="J17" s="391"/>
    </row>
    <row r="18" spans="1:10" ht="21.75" thickBot="1" x14ac:dyDescent="0.25">
      <c r="A18" s="182" t="s">
        <v>295</v>
      </c>
      <c r="B18" s="183" t="s">
        <v>296</v>
      </c>
      <c r="C18" s="184">
        <f>'[1]KV_2.1.sz.mell.'!C18</f>
        <v>484306424</v>
      </c>
      <c r="D18" s="184">
        <f>D6+D7+D9+D10+D11+D13+D14+D15+D16+D17</f>
        <v>199240611</v>
      </c>
      <c r="E18" s="184">
        <f>E6+E7+E9+E10+E11+E13+E14+E15+E16+E17</f>
        <v>683547035</v>
      </c>
      <c r="F18" s="183" t="s">
        <v>297</v>
      </c>
      <c r="G18" s="184">
        <f>'[1]KV_2.1.sz.mell.'!E18</f>
        <v>590097290</v>
      </c>
      <c r="H18" s="184">
        <f>SUM(H6:H17)</f>
        <v>198633045</v>
      </c>
      <c r="I18" s="185">
        <f>SUM(I6:I17)</f>
        <v>788730335</v>
      </c>
      <c r="J18" s="391"/>
    </row>
    <row r="19" spans="1:10" ht="12.95" customHeight="1" x14ac:dyDescent="0.2">
      <c r="A19" s="186" t="s">
        <v>298</v>
      </c>
      <c r="B19" s="187" t="s">
        <v>299</v>
      </c>
      <c r="C19" s="188">
        <f>'[1]KV_2.1.sz.mell.'!C19</f>
        <v>117340243</v>
      </c>
      <c r="D19" s="188">
        <f>+D20+D21+D22+D23</f>
        <v>-607566</v>
      </c>
      <c r="E19" s="188">
        <f>+E20+E21+E22+E23</f>
        <v>116732677</v>
      </c>
      <c r="F19" s="189" t="s">
        <v>300</v>
      </c>
      <c r="G19" s="190">
        <f>'[1]KV_2.1.sz.mell.'!E19</f>
        <v>0</v>
      </c>
      <c r="H19" s="191"/>
      <c r="I19" s="192">
        <f>G19+H19</f>
        <v>0</v>
      </c>
      <c r="J19" s="391"/>
    </row>
    <row r="20" spans="1:10" ht="12.95" customHeight="1" x14ac:dyDescent="0.2">
      <c r="A20" s="193" t="s">
        <v>301</v>
      </c>
      <c r="B20" s="189" t="s">
        <v>302</v>
      </c>
      <c r="C20" s="194">
        <f>'[1]KV_2.1.sz.mell.'!C20</f>
        <v>117340243</v>
      </c>
      <c r="D20" s="195">
        <v>-607566</v>
      </c>
      <c r="E20" s="194">
        <f>C20+D20</f>
        <v>116732677</v>
      </c>
      <c r="F20" s="189" t="s">
        <v>303</v>
      </c>
      <c r="G20" s="194">
        <f>'[1]KV_2.1.sz.mell.'!E20</f>
        <v>0</v>
      </c>
      <c r="H20" s="195"/>
      <c r="I20" s="196">
        <f t="shared" ref="I20:I28" si="2">G20+H20</f>
        <v>0</v>
      </c>
      <c r="J20" s="391"/>
    </row>
    <row r="21" spans="1:10" ht="12.95" customHeight="1" x14ac:dyDescent="0.2">
      <c r="A21" s="193" t="s">
        <v>304</v>
      </c>
      <c r="B21" s="189" t="s">
        <v>305</v>
      </c>
      <c r="C21" s="194">
        <f>'[1]KV_2.1.sz.mell.'!C21</f>
        <v>0</v>
      </c>
      <c r="D21" s="195"/>
      <c r="E21" s="194">
        <f>C21+D21</f>
        <v>0</v>
      </c>
      <c r="F21" s="189" t="s">
        <v>306</v>
      </c>
      <c r="G21" s="194">
        <f>'[1]KV_2.1.sz.mell.'!E21</f>
        <v>0</v>
      </c>
      <c r="H21" s="195"/>
      <c r="I21" s="196">
        <f t="shared" si="2"/>
        <v>0</v>
      </c>
      <c r="J21" s="391"/>
    </row>
    <row r="22" spans="1:10" ht="12.95" customHeight="1" x14ac:dyDescent="0.2">
      <c r="A22" s="193" t="s">
        <v>307</v>
      </c>
      <c r="B22" s="189" t="s">
        <v>308</v>
      </c>
      <c r="C22" s="194">
        <f>'[1]KV_2.1.sz.mell.'!C22</f>
        <v>0</v>
      </c>
      <c r="D22" s="195"/>
      <c r="E22" s="194">
        <f>C22+D22</f>
        <v>0</v>
      </c>
      <c r="F22" s="189" t="s">
        <v>309</v>
      </c>
      <c r="G22" s="194">
        <f>'[1]KV_2.1.sz.mell.'!E22</f>
        <v>0</v>
      </c>
      <c r="H22" s="195"/>
      <c r="I22" s="196">
        <f t="shared" si="2"/>
        <v>0</v>
      </c>
      <c r="J22" s="391"/>
    </row>
    <row r="23" spans="1:10" ht="12.95" customHeight="1" x14ac:dyDescent="0.2">
      <c r="A23" s="193" t="s">
        <v>310</v>
      </c>
      <c r="B23" s="197" t="s">
        <v>311</v>
      </c>
      <c r="C23" s="194">
        <f>'[1]KV_2.1.sz.mell.'!C23</f>
        <v>0</v>
      </c>
      <c r="D23" s="195"/>
      <c r="E23" s="194">
        <f>C23+D23</f>
        <v>0</v>
      </c>
      <c r="F23" s="187" t="s">
        <v>312</v>
      </c>
      <c r="G23" s="194">
        <f>'[1]KV_2.1.sz.mell.'!E23</f>
        <v>0</v>
      </c>
      <c r="H23" s="195"/>
      <c r="I23" s="196">
        <f t="shared" si="2"/>
        <v>0</v>
      </c>
      <c r="J23" s="391"/>
    </row>
    <row r="24" spans="1:10" ht="12.95" customHeight="1" x14ac:dyDescent="0.2">
      <c r="A24" s="193" t="s">
        <v>313</v>
      </c>
      <c r="B24" s="189" t="s">
        <v>314</v>
      </c>
      <c r="C24" s="198">
        <f>'[1]KV_2.1.sz.mell.'!C24</f>
        <v>0</v>
      </c>
      <c r="D24" s="198">
        <f>+D25+D26</f>
        <v>0</v>
      </c>
      <c r="E24" s="198">
        <f>+E25+E26</f>
        <v>0</v>
      </c>
      <c r="F24" s="189" t="s">
        <v>315</v>
      </c>
      <c r="G24" s="194">
        <f>'[1]KV_2.1.sz.mell.'!E24</f>
        <v>0</v>
      </c>
      <c r="H24" s="195"/>
      <c r="I24" s="196">
        <f t="shared" si="2"/>
        <v>0</v>
      </c>
      <c r="J24" s="391"/>
    </row>
    <row r="25" spans="1:10" ht="12.95" customHeight="1" x14ac:dyDescent="0.2">
      <c r="A25" s="186" t="s">
        <v>316</v>
      </c>
      <c r="B25" s="187" t="s">
        <v>317</v>
      </c>
      <c r="C25" s="190">
        <f>'[1]KV_2.1.sz.mell.'!C25</f>
        <v>0</v>
      </c>
      <c r="D25" s="191"/>
      <c r="E25" s="190">
        <f>C25+D25</f>
        <v>0</v>
      </c>
      <c r="F25" s="165" t="s">
        <v>256</v>
      </c>
      <c r="G25" s="190">
        <f>'[1]KV_2.1.sz.mell.'!E25</f>
        <v>0</v>
      </c>
      <c r="H25" s="191"/>
      <c r="I25" s="192">
        <f t="shared" si="2"/>
        <v>0</v>
      </c>
      <c r="J25" s="391"/>
    </row>
    <row r="26" spans="1:10" ht="12.95" customHeight="1" x14ac:dyDescent="0.2">
      <c r="A26" s="193" t="s">
        <v>318</v>
      </c>
      <c r="B26" s="197" t="s">
        <v>319</v>
      </c>
      <c r="C26" s="194">
        <f>'[1]KV_2.1.sz.mell.'!C26</f>
        <v>0</v>
      </c>
      <c r="D26" s="195"/>
      <c r="E26" s="194">
        <f>C26+D26</f>
        <v>0</v>
      </c>
      <c r="F26" s="170" t="s">
        <v>266</v>
      </c>
      <c r="G26" s="194">
        <f>'[1]KV_2.1.sz.mell.'!E26</f>
        <v>0</v>
      </c>
      <c r="H26" s="195"/>
      <c r="I26" s="196">
        <f t="shared" si="2"/>
        <v>0</v>
      </c>
      <c r="J26" s="391"/>
    </row>
    <row r="27" spans="1:10" ht="12.95" customHeight="1" x14ac:dyDescent="0.2">
      <c r="A27" s="169" t="s">
        <v>320</v>
      </c>
      <c r="B27" s="189" t="s">
        <v>321</v>
      </c>
      <c r="C27" s="194">
        <f>'[1]KV_2.1.sz.mell.'!C27</f>
        <v>0</v>
      </c>
      <c r="D27" s="195"/>
      <c r="E27" s="194">
        <f>C27+D27</f>
        <v>0</v>
      </c>
      <c r="F27" s="170" t="s">
        <v>268</v>
      </c>
      <c r="G27" s="194">
        <f>'[1]KV_2.1.sz.mell.'!E27</f>
        <v>0</v>
      </c>
      <c r="H27" s="195"/>
      <c r="I27" s="196">
        <f t="shared" si="2"/>
        <v>0</v>
      </c>
      <c r="J27" s="391"/>
    </row>
    <row r="28" spans="1:10" ht="12.95" customHeight="1" thickBot="1" x14ac:dyDescent="0.25">
      <c r="A28" s="199" t="s">
        <v>322</v>
      </c>
      <c r="B28" s="187" t="s">
        <v>177</v>
      </c>
      <c r="C28" s="190">
        <f>'[1]KV_2.1.sz.mell.'!C28</f>
        <v>0</v>
      </c>
      <c r="D28" s="191"/>
      <c r="E28" s="200">
        <f>C28+D28</f>
        <v>0</v>
      </c>
      <c r="F28" s="201" t="str">
        <f>'[1]KV_2.1.sz.mell.'!D28</f>
        <v>Belföldi fianszírozási kiadás</v>
      </c>
      <c r="G28" s="190">
        <f>'[1]KV_2.1.sz.mell.'!E28</f>
        <v>11549377</v>
      </c>
      <c r="H28" s="191"/>
      <c r="I28" s="192">
        <f t="shared" si="2"/>
        <v>11549377</v>
      </c>
      <c r="J28" s="391"/>
    </row>
    <row r="29" spans="1:10" ht="24" customHeight="1" thickBot="1" x14ac:dyDescent="0.25">
      <c r="A29" s="182" t="s">
        <v>323</v>
      </c>
      <c r="B29" s="183" t="s">
        <v>324</v>
      </c>
      <c r="C29" s="184">
        <f>'[1]KV_2.1.sz.mell.'!C29</f>
        <v>117340243</v>
      </c>
      <c r="D29" s="184">
        <f>+D19+D24+D27+D28</f>
        <v>-607566</v>
      </c>
      <c r="E29" s="202">
        <f>+E19+E24+E27+E28</f>
        <v>116732677</v>
      </c>
      <c r="F29" s="183" t="s">
        <v>325</v>
      </c>
      <c r="G29" s="184">
        <f>'[1]KV_2.1.sz.mell.'!E29</f>
        <v>11549377</v>
      </c>
      <c r="H29" s="184">
        <f>SUM(H19:H28)</f>
        <v>0</v>
      </c>
      <c r="I29" s="185">
        <f>SUM(I19:I28)</f>
        <v>11549377</v>
      </c>
      <c r="J29" s="391"/>
    </row>
    <row r="30" spans="1:10" ht="13.5" thickBot="1" x14ac:dyDescent="0.25">
      <c r="A30" s="182" t="s">
        <v>326</v>
      </c>
      <c r="B30" s="203" t="s">
        <v>327</v>
      </c>
      <c r="C30" s="204">
        <f>'[1]KV_2.1.sz.mell.'!C30</f>
        <v>601646667</v>
      </c>
      <c r="D30" s="204">
        <f>+D18+D29</f>
        <v>198633045</v>
      </c>
      <c r="E30" s="205">
        <f>+E18+E29</f>
        <v>800279712</v>
      </c>
      <c r="F30" s="203" t="s">
        <v>328</v>
      </c>
      <c r="G30" s="204">
        <f>'[1]KV_2.1.sz.mell.'!E30</f>
        <v>601646667</v>
      </c>
      <c r="H30" s="204">
        <f>+H18+H29</f>
        <v>198633045</v>
      </c>
      <c r="I30" s="205">
        <f>+I18+I29</f>
        <v>800279712</v>
      </c>
      <c r="J30" s="391"/>
    </row>
    <row r="31" spans="1:10" ht="13.5" thickBot="1" x14ac:dyDescent="0.25">
      <c r="A31" s="182" t="s">
        <v>329</v>
      </c>
      <c r="B31" s="203" t="s">
        <v>330</v>
      </c>
      <c r="C31" s="204">
        <f>'[1]KV_2.1.sz.mell.'!C31</f>
        <v>105790866</v>
      </c>
      <c r="D31" s="204" t="str">
        <f>IF(D18-H18&lt;0,H18-D18,"-")</f>
        <v>-</v>
      </c>
      <c r="E31" s="205">
        <f>IF(E18-I18&lt;0,I18-E18,"-")</f>
        <v>105183300</v>
      </c>
      <c r="F31" s="203" t="s">
        <v>331</v>
      </c>
      <c r="G31" s="204" t="str">
        <f>'[1]KV_2.1.sz.mell.'!E31</f>
        <v>-</v>
      </c>
      <c r="H31" s="204">
        <f>IF(D18-H18&gt;0,D18-H18,"-")</f>
        <v>607566</v>
      </c>
      <c r="I31" s="205" t="str">
        <f>IF(E18-I18&gt;0,E18-I18,"-")</f>
        <v>-</v>
      </c>
      <c r="J31" s="391"/>
    </row>
    <row r="32" spans="1:10" ht="13.5" thickBot="1" x14ac:dyDescent="0.25">
      <c r="A32" s="182" t="s">
        <v>332</v>
      </c>
      <c r="B32" s="203" t="s">
        <v>333</v>
      </c>
      <c r="C32" s="204" t="str">
        <f>'[1]KV_2.1.sz.mell.'!C32</f>
        <v>-</v>
      </c>
      <c r="D32" s="204" t="str">
        <f>IF(D30-H30&lt;0,H30-D30,"-")</f>
        <v>-</v>
      </c>
      <c r="E32" s="204" t="str">
        <f>IF(E30-I30&lt;0,I30-E30,"-")</f>
        <v>-</v>
      </c>
      <c r="F32" s="203" t="s">
        <v>334</v>
      </c>
      <c r="G32" s="204" t="str">
        <f>'[1]KV_2.1.sz.mell.'!E32</f>
        <v>-</v>
      </c>
      <c r="H32" s="204" t="str">
        <f>IF(D30-H30&gt;0,D30-H30,"-")</f>
        <v>-</v>
      </c>
      <c r="I32" s="206" t="str">
        <f>IF(E30-I30&gt;0,E30-I30,"-")</f>
        <v>-</v>
      </c>
      <c r="J32" s="391"/>
    </row>
    <row r="33" spans="2:6" ht="18.75" x14ac:dyDescent="0.2">
      <c r="B33" s="394"/>
      <c r="C33" s="394"/>
      <c r="D33" s="394"/>
      <c r="E33" s="394"/>
      <c r="F33" s="394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9A29-9D85-443D-8B6D-C8CFC8CFA809}">
  <sheetPr>
    <tabColor theme="2" tint="-0.249977111117893"/>
  </sheetPr>
  <dimension ref="A1:J33"/>
  <sheetViews>
    <sheetView topLeftCell="B7" zoomScale="120" zoomScaleNormal="120" zoomScaleSheetLayoutView="115" workbookViewId="0">
      <selection activeCell="H20" sqref="H20"/>
    </sheetView>
  </sheetViews>
  <sheetFormatPr defaultRowHeight="12.75" x14ac:dyDescent="0.2"/>
  <cols>
    <col min="1" max="1" width="6.83203125" style="140" customWidth="1"/>
    <col min="2" max="2" width="49.83203125" style="143" customWidth="1"/>
    <col min="3" max="4" width="15.5" style="140" customWidth="1"/>
    <col min="5" max="5" width="14.83203125" style="140" customWidth="1"/>
    <col min="6" max="6" width="43.83203125" style="140" customWidth="1"/>
    <col min="7" max="8" width="15.5" style="140" customWidth="1"/>
    <col min="9" max="9" width="14.8320312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9.83203125" style="140" customWidth="1"/>
    <col min="259" max="260" width="15.5" style="140" customWidth="1"/>
    <col min="261" max="261" width="14.83203125" style="140" customWidth="1"/>
    <col min="262" max="262" width="43.83203125" style="140" customWidth="1"/>
    <col min="263" max="264" width="15.5" style="140" customWidth="1"/>
    <col min="265" max="265" width="14.8320312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9.83203125" style="140" customWidth="1"/>
    <col min="515" max="516" width="15.5" style="140" customWidth="1"/>
    <col min="517" max="517" width="14.83203125" style="140" customWidth="1"/>
    <col min="518" max="518" width="43.83203125" style="140" customWidth="1"/>
    <col min="519" max="520" width="15.5" style="140" customWidth="1"/>
    <col min="521" max="521" width="14.8320312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9.83203125" style="140" customWidth="1"/>
    <col min="771" max="772" width="15.5" style="140" customWidth="1"/>
    <col min="773" max="773" width="14.83203125" style="140" customWidth="1"/>
    <col min="774" max="774" width="43.83203125" style="140" customWidth="1"/>
    <col min="775" max="776" width="15.5" style="140" customWidth="1"/>
    <col min="777" max="777" width="14.8320312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9.83203125" style="140" customWidth="1"/>
    <col min="1027" max="1028" width="15.5" style="140" customWidth="1"/>
    <col min="1029" max="1029" width="14.83203125" style="140" customWidth="1"/>
    <col min="1030" max="1030" width="43.83203125" style="140" customWidth="1"/>
    <col min="1031" max="1032" width="15.5" style="140" customWidth="1"/>
    <col min="1033" max="1033" width="14.8320312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9.83203125" style="140" customWidth="1"/>
    <col min="1283" max="1284" width="15.5" style="140" customWidth="1"/>
    <col min="1285" max="1285" width="14.83203125" style="140" customWidth="1"/>
    <col min="1286" max="1286" width="43.83203125" style="140" customWidth="1"/>
    <col min="1287" max="1288" width="15.5" style="140" customWidth="1"/>
    <col min="1289" max="1289" width="14.8320312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9.83203125" style="140" customWidth="1"/>
    <col min="1539" max="1540" width="15.5" style="140" customWidth="1"/>
    <col min="1541" max="1541" width="14.83203125" style="140" customWidth="1"/>
    <col min="1542" max="1542" width="43.83203125" style="140" customWidth="1"/>
    <col min="1543" max="1544" width="15.5" style="140" customWidth="1"/>
    <col min="1545" max="1545" width="14.8320312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9.83203125" style="140" customWidth="1"/>
    <col min="1795" max="1796" width="15.5" style="140" customWidth="1"/>
    <col min="1797" max="1797" width="14.83203125" style="140" customWidth="1"/>
    <col min="1798" max="1798" width="43.83203125" style="140" customWidth="1"/>
    <col min="1799" max="1800" width="15.5" style="140" customWidth="1"/>
    <col min="1801" max="1801" width="14.8320312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9.83203125" style="140" customWidth="1"/>
    <col min="2051" max="2052" width="15.5" style="140" customWidth="1"/>
    <col min="2053" max="2053" width="14.83203125" style="140" customWidth="1"/>
    <col min="2054" max="2054" width="43.83203125" style="140" customWidth="1"/>
    <col min="2055" max="2056" width="15.5" style="140" customWidth="1"/>
    <col min="2057" max="2057" width="14.8320312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9.83203125" style="140" customWidth="1"/>
    <col min="2307" max="2308" width="15.5" style="140" customWidth="1"/>
    <col min="2309" max="2309" width="14.83203125" style="140" customWidth="1"/>
    <col min="2310" max="2310" width="43.83203125" style="140" customWidth="1"/>
    <col min="2311" max="2312" width="15.5" style="140" customWidth="1"/>
    <col min="2313" max="2313" width="14.8320312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9.83203125" style="140" customWidth="1"/>
    <col min="2563" max="2564" width="15.5" style="140" customWidth="1"/>
    <col min="2565" max="2565" width="14.83203125" style="140" customWidth="1"/>
    <col min="2566" max="2566" width="43.83203125" style="140" customWidth="1"/>
    <col min="2567" max="2568" width="15.5" style="140" customWidth="1"/>
    <col min="2569" max="2569" width="14.8320312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9.83203125" style="140" customWidth="1"/>
    <col min="2819" max="2820" width="15.5" style="140" customWidth="1"/>
    <col min="2821" max="2821" width="14.83203125" style="140" customWidth="1"/>
    <col min="2822" max="2822" width="43.83203125" style="140" customWidth="1"/>
    <col min="2823" max="2824" width="15.5" style="140" customWidth="1"/>
    <col min="2825" max="2825" width="14.8320312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9.83203125" style="140" customWidth="1"/>
    <col min="3075" max="3076" width="15.5" style="140" customWidth="1"/>
    <col min="3077" max="3077" width="14.83203125" style="140" customWidth="1"/>
    <col min="3078" max="3078" width="43.83203125" style="140" customWidth="1"/>
    <col min="3079" max="3080" width="15.5" style="140" customWidth="1"/>
    <col min="3081" max="3081" width="14.8320312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9.83203125" style="140" customWidth="1"/>
    <col min="3331" max="3332" width="15.5" style="140" customWidth="1"/>
    <col min="3333" max="3333" width="14.83203125" style="140" customWidth="1"/>
    <col min="3334" max="3334" width="43.83203125" style="140" customWidth="1"/>
    <col min="3335" max="3336" width="15.5" style="140" customWidth="1"/>
    <col min="3337" max="3337" width="14.8320312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9.83203125" style="140" customWidth="1"/>
    <col min="3587" max="3588" width="15.5" style="140" customWidth="1"/>
    <col min="3589" max="3589" width="14.83203125" style="140" customWidth="1"/>
    <col min="3590" max="3590" width="43.83203125" style="140" customWidth="1"/>
    <col min="3591" max="3592" width="15.5" style="140" customWidth="1"/>
    <col min="3593" max="3593" width="14.8320312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9.83203125" style="140" customWidth="1"/>
    <col min="3843" max="3844" width="15.5" style="140" customWidth="1"/>
    <col min="3845" max="3845" width="14.83203125" style="140" customWidth="1"/>
    <col min="3846" max="3846" width="43.83203125" style="140" customWidth="1"/>
    <col min="3847" max="3848" width="15.5" style="140" customWidth="1"/>
    <col min="3849" max="3849" width="14.8320312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9.83203125" style="140" customWidth="1"/>
    <col min="4099" max="4100" width="15.5" style="140" customWidth="1"/>
    <col min="4101" max="4101" width="14.83203125" style="140" customWidth="1"/>
    <col min="4102" max="4102" width="43.83203125" style="140" customWidth="1"/>
    <col min="4103" max="4104" width="15.5" style="140" customWidth="1"/>
    <col min="4105" max="4105" width="14.8320312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9.83203125" style="140" customWidth="1"/>
    <col min="4355" max="4356" width="15.5" style="140" customWidth="1"/>
    <col min="4357" max="4357" width="14.83203125" style="140" customWidth="1"/>
    <col min="4358" max="4358" width="43.83203125" style="140" customWidth="1"/>
    <col min="4359" max="4360" width="15.5" style="140" customWidth="1"/>
    <col min="4361" max="4361" width="14.8320312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9.83203125" style="140" customWidth="1"/>
    <col min="4611" max="4612" width="15.5" style="140" customWidth="1"/>
    <col min="4613" max="4613" width="14.83203125" style="140" customWidth="1"/>
    <col min="4614" max="4614" width="43.83203125" style="140" customWidth="1"/>
    <col min="4615" max="4616" width="15.5" style="140" customWidth="1"/>
    <col min="4617" max="4617" width="14.8320312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9.83203125" style="140" customWidth="1"/>
    <col min="4867" max="4868" width="15.5" style="140" customWidth="1"/>
    <col min="4869" max="4869" width="14.83203125" style="140" customWidth="1"/>
    <col min="4870" max="4870" width="43.83203125" style="140" customWidth="1"/>
    <col min="4871" max="4872" width="15.5" style="140" customWidth="1"/>
    <col min="4873" max="4873" width="14.8320312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9.83203125" style="140" customWidth="1"/>
    <col min="5123" max="5124" width="15.5" style="140" customWidth="1"/>
    <col min="5125" max="5125" width="14.83203125" style="140" customWidth="1"/>
    <col min="5126" max="5126" width="43.83203125" style="140" customWidth="1"/>
    <col min="5127" max="5128" width="15.5" style="140" customWidth="1"/>
    <col min="5129" max="5129" width="14.8320312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9.83203125" style="140" customWidth="1"/>
    <col min="5379" max="5380" width="15.5" style="140" customWidth="1"/>
    <col min="5381" max="5381" width="14.83203125" style="140" customWidth="1"/>
    <col min="5382" max="5382" width="43.83203125" style="140" customWidth="1"/>
    <col min="5383" max="5384" width="15.5" style="140" customWidth="1"/>
    <col min="5385" max="5385" width="14.8320312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9.83203125" style="140" customWidth="1"/>
    <col min="5635" max="5636" width="15.5" style="140" customWidth="1"/>
    <col min="5637" max="5637" width="14.83203125" style="140" customWidth="1"/>
    <col min="5638" max="5638" width="43.83203125" style="140" customWidth="1"/>
    <col min="5639" max="5640" width="15.5" style="140" customWidth="1"/>
    <col min="5641" max="5641" width="14.8320312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9.83203125" style="140" customWidth="1"/>
    <col min="5891" max="5892" width="15.5" style="140" customWidth="1"/>
    <col min="5893" max="5893" width="14.83203125" style="140" customWidth="1"/>
    <col min="5894" max="5894" width="43.83203125" style="140" customWidth="1"/>
    <col min="5895" max="5896" width="15.5" style="140" customWidth="1"/>
    <col min="5897" max="5897" width="14.8320312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9.83203125" style="140" customWidth="1"/>
    <col min="6147" max="6148" width="15.5" style="140" customWidth="1"/>
    <col min="6149" max="6149" width="14.83203125" style="140" customWidth="1"/>
    <col min="6150" max="6150" width="43.83203125" style="140" customWidth="1"/>
    <col min="6151" max="6152" width="15.5" style="140" customWidth="1"/>
    <col min="6153" max="6153" width="14.8320312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9.83203125" style="140" customWidth="1"/>
    <col min="6403" max="6404" width="15.5" style="140" customWidth="1"/>
    <col min="6405" max="6405" width="14.83203125" style="140" customWidth="1"/>
    <col min="6406" max="6406" width="43.83203125" style="140" customWidth="1"/>
    <col min="6407" max="6408" width="15.5" style="140" customWidth="1"/>
    <col min="6409" max="6409" width="14.8320312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9.83203125" style="140" customWidth="1"/>
    <col min="6659" max="6660" width="15.5" style="140" customWidth="1"/>
    <col min="6661" max="6661" width="14.83203125" style="140" customWidth="1"/>
    <col min="6662" max="6662" width="43.83203125" style="140" customWidth="1"/>
    <col min="6663" max="6664" width="15.5" style="140" customWidth="1"/>
    <col min="6665" max="6665" width="14.8320312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9.83203125" style="140" customWidth="1"/>
    <col min="6915" max="6916" width="15.5" style="140" customWidth="1"/>
    <col min="6917" max="6917" width="14.83203125" style="140" customWidth="1"/>
    <col min="6918" max="6918" width="43.83203125" style="140" customWidth="1"/>
    <col min="6919" max="6920" width="15.5" style="140" customWidth="1"/>
    <col min="6921" max="6921" width="14.8320312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9.83203125" style="140" customWidth="1"/>
    <col min="7171" max="7172" width="15.5" style="140" customWidth="1"/>
    <col min="7173" max="7173" width="14.83203125" style="140" customWidth="1"/>
    <col min="7174" max="7174" width="43.83203125" style="140" customWidth="1"/>
    <col min="7175" max="7176" width="15.5" style="140" customWidth="1"/>
    <col min="7177" max="7177" width="14.8320312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9.83203125" style="140" customWidth="1"/>
    <col min="7427" max="7428" width="15.5" style="140" customWidth="1"/>
    <col min="7429" max="7429" width="14.83203125" style="140" customWidth="1"/>
    <col min="7430" max="7430" width="43.83203125" style="140" customWidth="1"/>
    <col min="7431" max="7432" width="15.5" style="140" customWidth="1"/>
    <col min="7433" max="7433" width="14.8320312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9.83203125" style="140" customWidth="1"/>
    <col min="7683" max="7684" width="15.5" style="140" customWidth="1"/>
    <col min="7685" max="7685" width="14.83203125" style="140" customWidth="1"/>
    <col min="7686" max="7686" width="43.83203125" style="140" customWidth="1"/>
    <col min="7687" max="7688" width="15.5" style="140" customWidth="1"/>
    <col min="7689" max="7689" width="14.8320312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9.83203125" style="140" customWidth="1"/>
    <col min="7939" max="7940" width="15.5" style="140" customWidth="1"/>
    <col min="7941" max="7941" width="14.83203125" style="140" customWidth="1"/>
    <col min="7942" max="7942" width="43.83203125" style="140" customWidth="1"/>
    <col min="7943" max="7944" width="15.5" style="140" customWidth="1"/>
    <col min="7945" max="7945" width="14.8320312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9.83203125" style="140" customWidth="1"/>
    <col min="8195" max="8196" width="15.5" style="140" customWidth="1"/>
    <col min="8197" max="8197" width="14.83203125" style="140" customWidth="1"/>
    <col min="8198" max="8198" width="43.83203125" style="140" customWidth="1"/>
    <col min="8199" max="8200" width="15.5" style="140" customWidth="1"/>
    <col min="8201" max="8201" width="14.8320312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9.83203125" style="140" customWidth="1"/>
    <col min="8451" max="8452" width="15.5" style="140" customWidth="1"/>
    <col min="8453" max="8453" width="14.83203125" style="140" customWidth="1"/>
    <col min="8454" max="8454" width="43.83203125" style="140" customWidth="1"/>
    <col min="8455" max="8456" width="15.5" style="140" customWidth="1"/>
    <col min="8457" max="8457" width="14.8320312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9.83203125" style="140" customWidth="1"/>
    <col min="8707" max="8708" width="15.5" style="140" customWidth="1"/>
    <col min="8709" max="8709" width="14.83203125" style="140" customWidth="1"/>
    <col min="8710" max="8710" width="43.83203125" style="140" customWidth="1"/>
    <col min="8711" max="8712" width="15.5" style="140" customWidth="1"/>
    <col min="8713" max="8713" width="14.8320312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9.83203125" style="140" customWidth="1"/>
    <col min="8963" max="8964" width="15.5" style="140" customWidth="1"/>
    <col min="8965" max="8965" width="14.83203125" style="140" customWidth="1"/>
    <col min="8966" max="8966" width="43.83203125" style="140" customWidth="1"/>
    <col min="8967" max="8968" width="15.5" style="140" customWidth="1"/>
    <col min="8969" max="8969" width="14.8320312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9.83203125" style="140" customWidth="1"/>
    <col min="9219" max="9220" width="15.5" style="140" customWidth="1"/>
    <col min="9221" max="9221" width="14.83203125" style="140" customWidth="1"/>
    <col min="9222" max="9222" width="43.83203125" style="140" customWidth="1"/>
    <col min="9223" max="9224" width="15.5" style="140" customWidth="1"/>
    <col min="9225" max="9225" width="14.8320312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9.83203125" style="140" customWidth="1"/>
    <col min="9475" max="9476" width="15.5" style="140" customWidth="1"/>
    <col min="9477" max="9477" width="14.83203125" style="140" customWidth="1"/>
    <col min="9478" max="9478" width="43.83203125" style="140" customWidth="1"/>
    <col min="9479" max="9480" width="15.5" style="140" customWidth="1"/>
    <col min="9481" max="9481" width="14.8320312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9.83203125" style="140" customWidth="1"/>
    <col min="9731" max="9732" width="15.5" style="140" customWidth="1"/>
    <col min="9733" max="9733" width="14.83203125" style="140" customWidth="1"/>
    <col min="9734" max="9734" width="43.83203125" style="140" customWidth="1"/>
    <col min="9735" max="9736" width="15.5" style="140" customWidth="1"/>
    <col min="9737" max="9737" width="14.8320312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9.83203125" style="140" customWidth="1"/>
    <col min="9987" max="9988" width="15.5" style="140" customWidth="1"/>
    <col min="9989" max="9989" width="14.83203125" style="140" customWidth="1"/>
    <col min="9990" max="9990" width="43.83203125" style="140" customWidth="1"/>
    <col min="9991" max="9992" width="15.5" style="140" customWidth="1"/>
    <col min="9993" max="9993" width="14.8320312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9.83203125" style="140" customWidth="1"/>
    <col min="10243" max="10244" width="15.5" style="140" customWidth="1"/>
    <col min="10245" max="10245" width="14.83203125" style="140" customWidth="1"/>
    <col min="10246" max="10246" width="43.83203125" style="140" customWidth="1"/>
    <col min="10247" max="10248" width="15.5" style="140" customWidth="1"/>
    <col min="10249" max="10249" width="14.8320312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9.83203125" style="140" customWidth="1"/>
    <col min="10499" max="10500" width="15.5" style="140" customWidth="1"/>
    <col min="10501" max="10501" width="14.83203125" style="140" customWidth="1"/>
    <col min="10502" max="10502" width="43.83203125" style="140" customWidth="1"/>
    <col min="10503" max="10504" width="15.5" style="140" customWidth="1"/>
    <col min="10505" max="10505" width="14.8320312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9.83203125" style="140" customWidth="1"/>
    <col min="10755" max="10756" width="15.5" style="140" customWidth="1"/>
    <col min="10757" max="10757" width="14.83203125" style="140" customWidth="1"/>
    <col min="10758" max="10758" width="43.83203125" style="140" customWidth="1"/>
    <col min="10759" max="10760" width="15.5" style="140" customWidth="1"/>
    <col min="10761" max="10761" width="14.8320312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9.83203125" style="140" customWidth="1"/>
    <col min="11011" max="11012" width="15.5" style="140" customWidth="1"/>
    <col min="11013" max="11013" width="14.83203125" style="140" customWidth="1"/>
    <col min="11014" max="11014" width="43.83203125" style="140" customWidth="1"/>
    <col min="11015" max="11016" width="15.5" style="140" customWidth="1"/>
    <col min="11017" max="11017" width="14.8320312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9.83203125" style="140" customWidth="1"/>
    <col min="11267" max="11268" width="15.5" style="140" customWidth="1"/>
    <col min="11269" max="11269" width="14.83203125" style="140" customWidth="1"/>
    <col min="11270" max="11270" width="43.83203125" style="140" customWidth="1"/>
    <col min="11271" max="11272" width="15.5" style="140" customWidth="1"/>
    <col min="11273" max="11273" width="14.8320312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9.83203125" style="140" customWidth="1"/>
    <col min="11523" max="11524" width="15.5" style="140" customWidth="1"/>
    <col min="11525" max="11525" width="14.83203125" style="140" customWidth="1"/>
    <col min="11526" max="11526" width="43.83203125" style="140" customWidth="1"/>
    <col min="11527" max="11528" width="15.5" style="140" customWidth="1"/>
    <col min="11529" max="11529" width="14.8320312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9.83203125" style="140" customWidth="1"/>
    <col min="11779" max="11780" width="15.5" style="140" customWidth="1"/>
    <col min="11781" max="11781" width="14.83203125" style="140" customWidth="1"/>
    <col min="11782" max="11782" width="43.83203125" style="140" customWidth="1"/>
    <col min="11783" max="11784" width="15.5" style="140" customWidth="1"/>
    <col min="11785" max="11785" width="14.8320312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9.83203125" style="140" customWidth="1"/>
    <col min="12035" max="12036" width="15.5" style="140" customWidth="1"/>
    <col min="12037" max="12037" width="14.83203125" style="140" customWidth="1"/>
    <col min="12038" max="12038" width="43.83203125" style="140" customWidth="1"/>
    <col min="12039" max="12040" width="15.5" style="140" customWidth="1"/>
    <col min="12041" max="12041" width="14.8320312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9.83203125" style="140" customWidth="1"/>
    <col min="12291" max="12292" width="15.5" style="140" customWidth="1"/>
    <col min="12293" max="12293" width="14.83203125" style="140" customWidth="1"/>
    <col min="12294" max="12294" width="43.83203125" style="140" customWidth="1"/>
    <col min="12295" max="12296" width="15.5" style="140" customWidth="1"/>
    <col min="12297" max="12297" width="14.8320312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9.83203125" style="140" customWidth="1"/>
    <col min="12547" max="12548" width="15.5" style="140" customWidth="1"/>
    <col min="12549" max="12549" width="14.83203125" style="140" customWidth="1"/>
    <col min="12550" max="12550" width="43.83203125" style="140" customWidth="1"/>
    <col min="12551" max="12552" width="15.5" style="140" customWidth="1"/>
    <col min="12553" max="12553" width="14.8320312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9.83203125" style="140" customWidth="1"/>
    <col min="12803" max="12804" width="15.5" style="140" customWidth="1"/>
    <col min="12805" max="12805" width="14.83203125" style="140" customWidth="1"/>
    <col min="12806" max="12806" width="43.83203125" style="140" customWidth="1"/>
    <col min="12807" max="12808" width="15.5" style="140" customWidth="1"/>
    <col min="12809" max="12809" width="14.8320312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9.83203125" style="140" customWidth="1"/>
    <col min="13059" max="13060" width="15.5" style="140" customWidth="1"/>
    <col min="13061" max="13061" width="14.83203125" style="140" customWidth="1"/>
    <col min="13062" max="13062" width="43.83203125" style="140" customWidth="1"/>
    <col min="13063" max="13064" width="15.5" style="140" customWidth="1"/>
    <col min="13065" max="13065" width="14.8320312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9.83203125" style="140" customWidth="1"/>
    <col min="13315" max="13316" width="15.5" style="140" customWidth="1"/>
    <col min="13317" max="13317" width="14.83203125" style="140" customWidth="1"/>
    <col min="13318" max="13318" width="43.83203125" style="140" customWidth="1"/>
    <col min="13319" max="13320" width="15.5" style="140" customWidth="1"/>
    <col min="13321" max="13321" width="14.8320312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9.83203125" style="140" customWidth="1"/>
    <col min="13571" max="13572" width="15.5" style="140" customWidth="1"/>
    <col min="13573" max="13573" width="14.83203125" style="140" customWidth="1"/>
    <col min="13574" max="13574" width="43.83203125" style="140" customWidth="1"/>
    <col min="13575" max="13576" width="15.5" style="140" customWidth="1"/>
    <col min="13577" max="13577" width="14.8320312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9.83203125" style="140" customWidth="1"/>
    <col min="13827" max="13828" width="15.5" style="140" customWidth="1"/>
    <col min="13829" max="13829" width="14.83203125" style="140" customWidth="1"/>
    <col min="13830" max="13830" width="43.83203125" style="140" customWidth="1"/>
    <col min="13831" max="13832" width="15.5" style="140" customWidth="1"/>
    <col min="13833" max="13833" width="14.8320312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9.83203125" style="140" customWidth="1"/>
    <col min="14083" max="14084" width="15.5" style="140" customWidth="1"/>
    <col min="14085" max="14085" width="14.83203125" style="140" customWidth="1"/>
    <col min="14086" max="14086" width="43.83203125" style="140" customWidth="1"/>
    <col min="14087" max="14088" width="15.5" style="140" customWidth="1"/>
    <col min="14089" max="14089" width="14.8320312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9.83203125" style="140" customWidth="1"/>
    <col min="14339" max="14340" width="15.5" style="140" customWidth="1"/>
    <col min="14341" max="14341" width="14.83203125" style="140" customWidth="1"/>
    <col min="14342" max="14342" width="43.83203125" style="140" customWidth="1"/>
    <col min="14343" max="14344" width="15.5" style="140" customWidth="1"/>
    <col min="14345" max="14345" width="14.8320312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9.83203125" style="140" customWidth="1"/>
    <col min="14595" max="14596" width="15.5" style="140" customWidth="1"/>
    <col min="14597" max="14597" width="14.83203125" style="140" customWidth="1"/>
    <col min="14598" max="14598" width="43.83203125" style="140" customWidth="1"/>
    <col min="14599" max="14600" width="15.5" style="140" customWidth="1"/>
    <col min="14601" max="14601" width="14.8320312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9.83203125" style="140" customWidth="1"/>
    <col min="14851" max="14852" width="15.5" style="140" customWidth="1"/>
    <col min="14853" max="14853" width="14.83203125" style="140" customWidth="1"/>
    <col min="14854" max="14854" width="43.83203125" style="140" customWidth="1"/>
    <col min="14855" max="14856" width="15.5" style="140" customWidth="1"/>
    <col min="14857" max="14857" width="14.8320312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9.83203125" style="140" customWidth="1"/>
    <col min="15107" max="15108" width="15.5" style="140" customWidth="1"/>
    <col min="15109" max="15109" width="14.83203125" style="140" customWidth="1"/>
    <col min="15110" max="15110" width="43.83203125" style="140" customWidth="1"/>
    <col min="15111" max="15112" width="15.5" style="140" customWidth="1"/>
    <col min="15113" max="15113" width="14.8320312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9.83203125" style="140" customWidth="1"/>
    <col min="15363" max="15364" width="15.5" style="140" customWidth="1"/>
    <col min="15365" max="15365" width="14.83203125" style="140" customWidth="1"/>
    <col min="15366" max="15366" width="43.83203125" style="140" customWidth="1"/>
    <col min="15367" max="15368" width="15.5" style="140" customWidth="1"/>
    <col min="15369" max="15369" width="14.8320312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9.83203125" style="140" customWidth="1"/>
    <col min="15619" max="15620" width="15.5" style="140" customWidth="1"/>
    <col min="15621" max="15621" width="14.83203125" style="140" customWidth="1"/>
    <col min="15622" max="15622" width="43.83203125" style="140" customWidth="1"/>
    <col min="15623" max="15624" width="15.5" style="140" customWidth="1"/>
    <col min="15625" max="15625" width="14.8320312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9.83203125" style="140" customWidth="1"/>
    <col min="15875" max="15876" width="15.5" style="140" customWidth="1"/>
    <col min="15877" max="15877" width="14.83203125" style="140" customWidth="1"/>
    <col min="15878" max="15878" width="43.83203125" style="140" customWidth="1"/>
    <col min="15879" max="15880" width="15.5" style="140" customWidth="1"/>
    <col min="15881" max="15881" width="14.8320312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9.83203125" style="140" customWidth="1"/>
    <col min="16131" max="16132" width="15.5" style="140" customWidth="1"/>
    <col min="16133" max="16133" width="14.83203125" style="140" customWidth="1"/>
    <col min="16134" max="16134" width="43.83203125" style="140" customWidth="1"/>
    <col min="16135" max="16136" width="15.5" style="140" customWidth="1"/>
    <col min="16137" max="16137" width="14.83203125" style="140" customWidth="1"/>
    <col min="16138" max="16138" width="4.83203125" style="140" customWidth="1"/>
    <col min="16139" max="16384" width="9.33203125" style="140"/>
  </cols>
  <sheetData>
    <row r="1" spans="1:10" ht="31.5" x14ac:dyDescent="0.2">
      <c r="B1" s="141" t="s">
        <v>374</v>
      </c>
      <c r="C1" s="142"/>
      <c r="D1" s="142"/>
      <c r="E1" s="142"/>
      <c r="F1" s="142"/>
      <c r="G1" s="142"/>
      <c r="H1" s="142"/>
      <c r="I1" s="142"/>
      <c r="J1" s="391" t="str">
        <f>CONCATENATE("2.2. melléklet ",[2]RM_ALAPADATOK!A7," ",[2]RM_ALAPADATOK!B7," ",[2]RM_ALAPADATOK!C7," ",[2]RM_ALAPADATOK!D7," ",[2]RM_ALAPADATOK!E7," ",[2]RM_ALAPADATOK!F7," ",[2]RM_ALAPADATOK!G7," ",[2]RM_ALAPADATOK!H7)</f>
        <v>2.2. melléklet a … / 2020. ( ……. ) önkormányzati rendelethez</v>
      </c>
    </row>
    <row r="2" spans="1:10" ht="14.25" thickBot="1" x14ac:dyDescent="0.25">
      <c r="G2" s="144"/>
      <c r="H2" s="144"/>
      <c r="I2" s="144" t="str">
        <f>'[2]RM_2.1.sz.mell.'!I2</f>
        <v>Forintban!</v>
      </c>
      <c r="J2" s="391"/>
    </row>
    <row r="3" spans="1:10" ht="13.5" customHeight="1" thickBot="1" x14ac:dyDescent="0.25">
      <c r="A3" s="392" t="s">
        <v>3</v>
      </c>
      <c r="B3" s="145" t="s">
        <v>278</v>
      </c>
      <c r="C3" s="146"/>
      <c r="D3" s="147"/>
      <c r="E3" s="147"/>
      <c r="F3" s="145" t="s">
        <v>279</v>
      </c>
      <c r="G3" s="148"/>
      <c r="H3" s="149"/>
      <c r="I3" s="150"/>
      <c r="J3" s="391"/>
    </row>
    <row r="4" spans="1:10" s="157" customFormat="1" ht="36.75" thickBot="1" x14ac:dyDescent="0.25">
      <c r="A4" s="393"/>
      <c r="B4" s="151" t="s">
        <v>280</v>
      </c>
      <c r="C4" s="152" t="str">
        <f>+CONCATENATE('[2]RM_1.1.sz.mell.'!C8," eredeti előirányzat")</f>
        <v>2020. évi eredeti előirányzat</v>
      </c>
      <c r="D4" s="153" t="s">
        <v>281</v>
      </c>
      <c r="E4" s="153" t="str">
        <f>+CONCATENATE(LEFT('[2]RM_1.1.sz.mell.'!C8,4),". …….. Módisítás után" )</f>
        <v>2020. …….. Módisítás után</v>
      </c>
      <c r="F4" s="154" t="s">
        <v>280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391"/>
    </row>
    <row r="5" spans="1:10" s="157" customFormat="1" ht="13.5" thickBot="1" x14ac:dyDescent="0.25">
      <c r="A5" s="158" t="s">
        <v>12</v>
      </c>
      <c r="B5" s="159" t="s">
        <v>13</v>
      </c>
      <c r="C5" s="161" t="s">
        <v>14</v>
      </c>
      <c r="D5" s="161" t="s">
        <v>15</v>
      </c>
      <c r="E5" s="161" t="s">
        <v>282</v>
      </c>
      <c r="F5" s="159" t="s">
        <v>283</v>
      </c>
      <c r="G5" s="160" t="s">
        <v>18</v>
      </c>
      <c r="H5" s="160" t="s">
        <v>19</v>
      </c>
      <c r="I5" s="162" t="s">
        <v>284</v>
      </c>
      <c r="J5" s="391"/>
    </row>
    <row r="6" spans="1:10" ht="12.95" customHeight="1" x14ac:dyDescent="0.2">
      <c r="A6" s="164" t="s">
        <v>23</v>
      </c>
      <c r="B6" s="165" t="s">
        <v>375</v>
      </c>
      <c r="C6" s="166">
        <f>'[2]KV_2.2.sz.mell.'!C6</f>
        <v>0</v>
      </c>
      <c r="D6" s="167">
        <v>197428423</v>
      </c>
      <c r="E6" s="166">
        <f>C6+D6</f>
        <v>197428423</v>
      </c>
      <c r="F6" s="165" t="s">
        <v>222</v>
      </c>
      <c r="G6" s="330">
        <f>'[2]KV_2.2.sz.mell.'!E6</f>
        <v>331076372</v>
      </c>
      <c r="H6" s="331">
        <v>122184558</v>
      </c>
      <c r="I6" s="332">
        <f>G6+H6</f>
        <v>453260930</v>
      </c>
      <c r="J6" s="391"/>
    </row>
    <row r="7" spans="1:10" x14ac:dyDescent="0.2">
      <c r="A7" s="169" t="s">
        <v>37</v>
      </c>
      <c r="B7" s="170" t="s">
        <v>376</v>
      </c>
      <c r="C7" s="171">
        <f>'[2]KV_2.2.sz.mell.'!C7</f>
        <v>0</v>
      </c>
      <c r="D7" s="172"/>
      <c r="E7" s="166">
        <f t="shared" ref="E7:E16" si="0">C7+D7</f>
        <v>0</v>
      </c>
      <c r="F7" s="170" t="s">
        <v>377</v>
      </c>
      <c r="G7" s="171">
        <f>'[2]KV_2.2.sz.mell.'!E7</f>
        <v>0</v>
      </c>
      <c r="H7" s="172"/>
      <c r="I7" s="333">
        <f t="shared" ref="I7:I29" si="1">G7+H7</f>
        <v>0</v>
      </c>
      <c r="J7" s="391"/>
    </row>
    <row r="8" spans="1:10" ht="12.95" customHeight="1" x14ac:dyDescent="0.2">
      <c r="A8" s="169" t="s">
        <v>51</v>
      </c>
      <c r="B8" s="170" t="s">
        <v>378</v>
      </c>
      <c r="C8" s="171">
        <f>'[2]KV_2.2.sz.mell.'!C8</f>
        <v>0</v>
      </c>
      <c r="D8" s="172"/>
      <c r="E8" s="166">
        <f t="shared" si="0"/>
        <v>0</v>
      </c>
      <c r="F8" s="170" t="s">
        <v>224</v>
      </c>
      <c r="G8" s="171">
        <f>'[2]KV_2.2.sz.mell.'!E8</f>
        <v>4652261</v>
      </c>
      <c r="H8" s="172"/>
      <c r="I8" s="333">
        <f t="shared" si="1"/>
        <v>4652261</v>
      </c>
      <c r="J8" s="391"/>
    </row>
    <row r="9" spans="1:10" ht="12.95" customHeight="1" x14ac:dyDescent="0.2">
      <c r="A9" s="169" t="s">
        <v>241</v>
      </c>
      <c r="B9" s="170" t="s">
        <v>379</v>
      </c>
      <c r="C9" s="171">
        <f>'[2]KV_2.2.sz.mell.'!C9</f>
        <v>0</v>
      </c>
      <c r="D9" s="172"/>
      <c r="E9" s="166">
        <f t="shared" si="0"/>
        <v>0</v>
      </c>
      <c r="F9" s="170" t="s">
        <v>380</v>
      </c>
      <c r="G9" s="171">
        <f>'[2]KV_2.2.sz.mell.'!E9</f>
        <v>0</v>
      </c>
      <c r="H9" s="172"/>
      <c r="I9" s="333">
        <f t="shared" si="1"/>
        <v>0</v>
      </c>
      <c r="J9" s="391"/>
    </row>
    <row r="10" spans="1:10" ht="12.75" customHeight="1" x14ac:dyDescent="0.2">
      <c r="A10" s="169" t="s">
        <v>74</v>
      </c>
      <c r="B10" s="170" t="s">
        <v>381</v>
      </c>
      <c r="C10" s="171">
        <f>'[2]KV_2.2.sz.mell.'!C10</f>
        <v>0</v>
      </c>
      <c r="D10" s="172"/>
      <c r="E10" s="166">
        <f t="shared" si="0"/>
        <v>0</v>
      </c>
      <c r="F10" s="170" t="s">
        <v>226</v>
      </c>
      <c r="G10" s="171">
        <f>'[2]KV_2.2.sz.mell.'!E10</f>
        <v>0</v>
      </c>
      <c r="H10" s="172">
        <v>15971683</v>
      </c>
      <c r="I10" s="333">
        <f t="shared" si="1"/>
        <v>15971683</v>
      </c>
      <c r="J10" s="391"/>
    </row>
    <row r="11" spans="1:10" ht="12.95" customHeight="1" x14ac:dyDescent="0.2">
      <c r="A11" s="169" t="s">
        <v>98</v>
      </c>
      <c r="B11" s="170" t="s">
        <v>382</v>
      </c>
      <c r="C11" s="174">
        <f>'[2]KV_2.2.sz.mell.'!C11</f>
        <v>0</v>
      </c>
      <c r="D11" s="175"/>
      <c r="E11" s="176">
        <f t="shared" si="0"/>
        <v>0</v>
      </c>
      <c r="F11" s="334">
        <f>'[2]KV_2.2.sz.mell.'!D11</f>
        <v>0</v>
      </c>
      <c r="G11" s="171">
        <f>'[2]KV_2.2.sz.mell.'!E11</f>
        <v>0</v>
      </c>
      <c r="H11" s="172"/>
      <c r="I11" s="333">
        <f t="shared" si="1"/>
        <v>0</v>
      </c>
      <c r="J11" s="391"/>
    </row>
    <row r="12" spans="1:10" ht="12.95" customHeight="1" x14ac:dyDescent="0.2">
      <c r="A12" s="169" t="s">
        <v>258</v>
      </c>
      <c r="B12" s="171">
        <f>'[2]KV_2.2.sz.mell.'!B12</f>
        <v>0</v>
      </c>
      <c r="C12" s="171">
        <f>'[2]KV_2.2.sz.mell.'!C12</f>
        <v>0</v>
      </c>
      <c r="D12" s="172"/>
      <c r="E12" s="176">
        <f t="shared" si="0"/>
        <v>0</v>
      </c>
      <c r="F12" s="334">
        <f>'[2]KV_2.2.sz.mell.'!D12</f>
        <v>0</v>
      </c>
      <c r="G12" s="171">
        <f>'[2]KV_2.2.sz.mell.'!E12</f>
        <v>0</v>
      </c>
      <c r="H12" s="172"/>
      <c r="I12" s="333">
        <f t="shared" si="1"/>
        <v>0</v>
      </c>
      <c r="J12" s="391"/>
    </row>
    <row r="13" spans="1:10" ht="12.95" customHeight="1" x14ac:dyDescent="0.2">
      <c r="A13" s="169" t="s">
        <v>120</v>
      </c>
      <c r="B13" s="171">
        <f>'[2]KV_2.2.sz.mell.'!B13</f>
        <v>0</v>
      </c>
      <c r="C13" s="171">
        <f>'[2]KV_2.2.sz.mell.'!C13</f>
        <v>0</v>
      </c>
      <c r="D13" s="172"/>
      <c r="E13" s="176">
        <f t="shared" si="0"/>
        <v>0</v>
      </c>
      <c r="F13" s="334">
        <f>'[2]KV_2.2.sz.mell.'!D13</f>
        <v>0</v>
      </c>
      <c r="G13" s="171">
        <f>'[2]KV_2.2.sz.mell.'!E13</f>
        <v>0</v>
      </c>
      <c r="H13" s="172"/>
      <c r="I13" s="333">
        <f t="shared" si="1"/>
        <v>0</v>
      </c>
      <c r="J13" s="391"/>
    </row>
    <row r="14" spans="1:10" ht="12.95" customHeight="1" x14ac:dyDescent="0.2">
      <c r="A14" s="169" t="s">
        <v>267</v>
      </c>
      <c r="B14" s="171">
        <f>'[2]KV_2.2.sz.mell.'!B14</f>
        <v>0</v>
      </c>
      <c r="C14" s="174">
        <f>'[2]KV_2.2.sz.mell.'!C14</f>
        <v>0</v>
      </c>
      <c r="D14" s="175"/>
      <c r="E14" s="176">
        <f t="shared" si="0"/>
        <v>0</v>
      </c>
      <c r="F14" s="334">
        <f>'[2]KV_2.2.sz.mell.'!D14</f>
        <v>0</v>
      </c>
      <c r="G14" s="171">
        <f>'[2]KV_2.2.sz.mell.'!E14</f>
        <v>0</v>
      </c>
      <c r="H14" s="172"/>
      <c r="I14" s="333">
        <f t="shared" si="1"/>
        <v>0</v>
      </c>
      <c r="J14" s="391"/>
    </row>
    <row r="15" spans="1:10" x14ac:dyDescent="0.2">
      <c r="A15" s="169" t="s">
        <v>269</v>
      </c>
      <c r="B15" s="171">
        <f>'[2]KV_2.2.sz.mell.'!B15</f>
        <v>0</v>
      </c>
      <c r="C15" s="174">
        <f>'[2]KV_2.2.sz.mell.'!C15</f>
        <v>0</v>
      </c>
      <c r="D15" s="175"/>
      <c r="E15" s="176">
        <f t="shared" si="0"/>
        <v>0</v>
      </c>
      <c r="F15" s="334">
        <f>'[2]KV_2.2.sz.mell.'!D15</f>
        <v>0</v>
      </c>
      <c r="G15" s="171">
        <f>'[2]KV_2.2.sz.mell.'!E15</f>
        <v>0</v>
      </c>
      <c r="H15" s="172"/>
      <c r="I15" s="333">
        <f t="shared" si="1"/>
        <v>0</v>
      </c>
      <c r="J15" s="391"/>
    </row>
    <row r="16" spans="1:10" ht="12.95" customHeight="1" thickBot="1" x14ac:dyDescent="0.25">
      <c r="A16" s="199" t="s">
        <v>271</v>
      </c>
      <c r="B16" s="171">
        <f>'[2]KV_2.2.sz.mell.'!B16</f>
        <v>0</v>
      </c>
      <c r="C16" s="335">
        <f>'[2]KV_2.2.sz.mell.'!C16</f>
        <v>0</v>
      </c>
      <c r="D16" s="336"/>
      <c r="E16" s="166">
        <f t="shared" si="0"/>
        <v>0</v>
      </c>
      <c r="F16" s="337" t="s">
        <v>216</v>
      </c>
      <c r="G16" s="338">
        <f>'[2]KV_2.2.sz.mell.'!E16</f>
        <v>0</v>
      </c>
      <c r="H16" s="339">
        <v>167277940</v>
      </c>
      <c r="I16" s="340">
        <f t="shared" si="1"/>
        <v>167277940</v>
      </c>
      <c r="J16" s="391"/>
    </row>
    <row r="17" spans="1:10" ht="15.95" customHeight="1" thickBot="1" x14ac:dyDescent="0.25">
      <c r="A17" s="182" t="s">
        <v>294</v>
      </c>
      <c r="B17" s="183" t="s">
        <v>383</v>
      </c>
      <c r="C17" s="184">
        <f>'[2]KV_2.2.sz.mell.'!C17</f>
        <v>0</v>
      </c>
      <c r="D17" s="184">
        <f>+D6+D8+D9+D11+D12+D13+D14+D15+D16</f>
        <v>197428423</v>
      </c>
      <c r="E17" s="184">
        <f>+E6+E8+E9+E11+E12+E13+E14+E15+E16</f>
        <v>197428423</v>
      </c>
      <c r="F17" s="183" t="s">
        <v>384</v>
      </c>
      <c r="G17" s="184">
        <f>'[2]KV_2.2.sz.mell.'!E17</f>
        <v>335728633</v>
      </c>
      <c r="H17" s="184">
        <f>+H6+H8+H10+H11+H12+H13+H14+H15+H16</f>
        <v>305434181</v>
      </c>
      <c r="I17" s="185">
        <f>+I6+I8+I10+I11+I12+I13+I14+I15+I16</f>
        <v>641162814</v>
      </c>
      <c r="J17" s="391"/>
    </row>
    <row r="18" spans="1:10" ht="12.95" customHeight="1" x14ac:dyDescent="0.2">
      <c r="A18" s="164" t="s">
        <v>295</v>
      </c>
      <c r="B18" s="341" t="s">
        <v>385</v>
      </c>
      <c r="C18" s="342">
        <f>'[2]KV_2.2.sz.mell.'!C18</f>
        <v>335728633</v>
      </c>
      <c r="D18" s="342">
        <f>+D19+D20+D21+D22+D23</f>
        <v>108005758</v>
      </c>
      <c r="E18" s="342">
        <f>+E19+E20+E21+E22+E23</f>
        <v>443734391</v>
      </c>
      <c r="F18" s="189" t="s">
        <v>300</v>
      </c>
      <c r="G18" s="343">
        <f>'[2]KV_2.2.sz.mell.'!E18</f>
        <v>0</v>
      </c>
      <c r="H18" s="344"/>
      <c r="I18" s="345">
        <f t="shared" si="1"/>
        <v>0</v>
      </c>
      <c r="J18" s="391"/>
    </row>
    <row r="19" spans="1:10" ht="12.95" customHeight="1" x14ac:dyDescent="0.2">
      <c r="A19" s="169" t="s">
        <v>298</v>
      </c>
      <c r="B19" s="197" t="s">
        <v>359</v>
      </c>
      <c r="C19" s="194">
        <f>'[2]KV_2.2.sz.mell.'!C19</f>
        <v>335728633</v>
      </c>
      <c r="D19" s="195">
        <v>108005758</v>
      </c>
      <c r="E19" s="194">
        <f t="shared" ref="E19:E29" si="2">C19+D19</f>
        <v>443734391</v>
      </c>
      <c r="F19" s="189" t="s">
        <v>386</v>
      </c>
      <c r="G19" s="194">
        <f>'[2]KV_2.2.sz.mell.'!E19</f>
        <v>0</v>
      </c>
      <c r="H19" s="195"/>
      <c r="I19" s="196">
        <f t="shared" si="1"/>
        <v>0</v>
      </c>
      <c r="J19" s="391"/>
    </row>
    <row r="20" spans="1:10" ht="12.95" customHeight="1" x14ac:dyDescent="0.2">
      <c r="A20" s="164" t="s">
        <v>301</v>
      </c>
      <c r="B20" s="197" t="s">
        <v>387</v>
      </c>
      <c r="C20" s="194">
        <f>'[2]KV_2.2.sz.mell.'!C20</f>
        <v>0</v>
      </c>
      <c r="D20" s="195"/>
      <c r="E20" s="194">
        <f t="shared" si="2"/>
        <v>0</v>
      </c>
      <c r="F20" s="189" t="s">
        <v>306</v>
      </c>
      <c r="G20" s="194">
        <f>'[2]KV_2.2.sz.mell.'!E20</f>
        <v>0</v>
      </c>
      <c r="H20" s="195"/>
      <c r="I20" s="196">
        <f t="shared" si="1"/>
        <v>0</v>
      </c>
      <c r="J20" s="391"/>
    </row>
    <row r="21" spans="1:10" ht="12.95" customHeight="1" x14ac:dyDescent="0.2">
      <c r="A21" s="169" t="s">
        <v>304</v>
      </c>
      <c r="B21" s="197" t="s">
        <v>388</v>
      </c>
      <c r="C21" s="194">
        <f>'[2]KV_2.2.sz.mell.'!C21</f>
        <v>0</v>
      </c>
      <c r="D21" s="195"/>
      <c r="E21" s="194">
        <f t="shared" si="2"/>
        <v>0</v>
      </c>
      <c r="F21" s="189" t="s">
        <v>309</v>
      </c>
      <c r="G21" s="194">
        <f>'[2]KV_2.2.sz.mell.'!E21</f>
        <v>0</v>
      </c>
      <c r="H21" s="195"/>
      <c r="I21" s="196">
        <f t="shared" si="1"/>
        <v>0</v>
      </c>
      <c r="J21" s="391"/>
    </row>
    <row r="22" spans="1:10" ht="12.95" customHeight="1" x14ac:dyDescent="0.2">
      <c r="A22" s="164" t="s">
        <v>307</v>
      </c>
      <c r="B22" s="197" t="s">
        <v>311</v>
      </c>
      <c r="C22" s="194">
        <f>'[2]KV_2.2.sz.mell.'!C22</f>
        <v>0</v>
      </c>
      <c r="D22" s="195"/>
      <c r="E22" s="194">
        <f t="shared" si="2"/>
        <v>0</v>
      </c>
      <c r="F22" s="187" t="s">
        <v>312</v>
      </c>
      <c r="G22" s="194">
        <f>'[2]KV_2.2.sz.mell.'!E22</f>
        <v>0</v>
      </c>
      <c r="H22" s="195"/>
      <c r="I22" s="196">
        <f t="shared" si="1"/>
        <v>0</v>
      </c>
      <c r="J22" s="391"/>
    </row>
    <row r="23" spans="1:10" ht="12.95" customHeight="1" x14ac:dyDescent="0.2">
      <c r="A23" s="169" t="s">
        <v>310</v>
      </c>
      <c r="B23" s="346" t="s">
        <v>389</v>
      </c>
      <c r="C23" s="194">
        <f>'[2]KV_2.2.sz.mell.'!C23</f>
        <v>0</v>
      </c>
      <c r="D23" s="195"/>
      <c r="E23" s="194">
        <f t="shared" si="2"/>
        <v>0</v>
      </c>
      <c r="F23" s="189" t="s">
        <v>390</v>
      </c>
      <c r="G23" s="194">
        <f>'[2]KV_2.2.sz.mell.'!E23</f>
        <v>0</v>
      </c>
      <c r="H23" s="195"/>
      <c r="I23" s="196">
        <f t="shared" si="1"/>
        <v>0</v>
      </c>
      <c r="J23" s="391"/>
    </row>
    <row r="24" spans="1:10" ht="12.95" customHeight="1" x14ac:dyDescent="0.2">
      <c r="A24" s="164" t="s">
        <v>313</v>
      </c>
      <c r="B24" s="347" t="s">
        <v>391</v>
      </c>
      <c r="C24" s="198">
        <f>'[2]KV_2.2.sz.mell.'!C24</f>
        <v>0</v>
      </c>
      <c r="D24" s="198">
        <f>+D25+D26+D27+D28+D29</f>
        <v>0</v>
      </c>
      <c r="E24" s="198">
        <f>+E25+E26+E27+E28+E29</f>
        <v>0</v>
      </c>
      <c r="F24" s="348" t="s">
        <v>392</v>
      </c>
      <c r="G24" s="194">
        <f>'[2]KV_2.2.sz.mell.'!E24</f>
        <v>0</v>
      </c>
      <c r="H24" s="195"/>
      <c r="I24" s="196">
        <f t="shared" si="1"/>
        <v>0</v>
      </c>
      <c r="J24" s="391"/>
    </row>
    <row r="25" spans="1:10" ht="12.95" customHeight="1" x14ac:dyDescent="0.2">
      <c r="A25" s="169" t="s">
        <v>316</v>
      </c>
      <c r="B25" s="346" t="s">
        <v>393</v>
      </c>
      <c r="C25" s="194">
        <f>'[2]KV_2.2.sz.mell.'!C25</f>
        <v>0</v>
      </c>
      <c r="D25" s="195"/>
      <c r="E25" s="194">
        <f t="shared" si="2"/>
        <v>0</v>
      </c>
      <c r="F25" s="348" t="s">
        <v>257</v>
      </c>
      <c r="G25" s="194">
        <f>'[2]KV_2.2.sz.mell.'!E25</f>
        <v>0</v>
      </c>
      <c r="H25" s="195"/>
      <c r="I25" s="196">
        <f t="shared" si="1"/>
        <v>0</v>
      </c>
      <c r="J25" s="391"/>
    </row>
    <row r="26" spans="1:10" ht="12.95" customHeight="1" x14ac:dyDescent="0.2">
      <c r="A26" s="164" t="s">
        <v>318</v>
      </c>
      <c r="B26" s="346" t="s">
        <v>394</v>
      </c>
      <c r="C26" s="194">
        <f>'[2]KV_2.2.sz.mell.'!C26</f>
        <v>0</v>
      </c>
      <c r="D26" s="195"/>
      <c r="E26" s="349">
        <f t="shared" si="2"/>
        <v>0</v>
      </c>
      <c r="F26" s="350">
        <f>'[2]KV_2.2.sz.mell.'!D26</f>
        <v>0</v>
      </c>
      <c r="G26" s="194">
        <f>'[2]KV_2.2.sz.mell.'!E26</f>
        <v>0</v>
      </c>
      <c r="H26" s="195"/>
      <c r="I26" s="196">
        <f t="shared" si="1"/>
        <v>0</v>
      </c>
      <c r="J26" s="391"/>
    </row>
    <row r="27" spans="1:10" ht="12.95" customHeight="1" x14ac:dyDescent="0.2">
      <c r="A27" s="169" t="s">
        <v>320</v>
      </c>
      <c r="B27" s="197" t="s">
        <v>395</v>
      </c>
      <c r="C27" s="194">
        <f>'[2]KV_2.2.sz.mell.'!C27</f>
        <v>0</v>
      </c>
      <c r="D27" s="195"/>
      <c r="E27" s="349">
        <f t="shared" si="2"/>
        <v>0</v>
      </c>
      <c r="F27" s="350">
        <f>'[2]KV_2.2.sz.mell.'!D27</f>
        <v>0</v>
      </c>
      <c r="G27" s="194">
        <f>'[2]KV_2.2.sz.mell.'!E27</f>
        <v>0</v>
      </c>
      <c r="H27" s="195"/>
      <c r="I27" s="196">
        <f t="shared" si="1"/>
        <v>0</v>
      </c>
      <c r="J27" s="391"/>
    </row>
    <row r="28" spans="1:10" ht="12.95" customHeight="1" x14ac:dyDescent="0.2">
      <c r="A28" s="164" t="s">
        <v>322</v>
      </c>
      <c r="B28" s="351" t="s">
        <v>396</v>
      </c>
      <c r="C28" s="194">
        <f>'[2]KV_2.2.sz.mell.'!C28</f>
        <v>0</v>
      </c>
      <c r="D28" s="195"/>
      <c r="E28" s="349">
        <f t="shared" si="2"/>
        <v>0</v>
      </c>
      <c r="F28" s="350">
        <f>'[2]KV_2.2.sz.mell.'!D28</f>
        <v>0</v>
      </c>
      <c r="G28" s="194">
        <f>'[2]KV_2.2.sz.mell.'!E28</f>
        <v>0</v>
      </c>
      <c r="H28" s="195"/>
      <c r="I28" s="196">
        <f t="shared" si="1"/>
        <v>0</v>
      </c>
      <c r="J28" s="391"/>
    </row>
    <row r="29" spans="1:10" ht="12.95" customHeight="1" thickBot="1" x14ac:dyDescent="0.25">
      <c r="A29" s="169" t="s">
        <v>323</v>
      </c>
      <c r="B29" s="352" t="s">
        <v>397</v>
      </c>
      <c r="C29" s="194">
        <f>'[2]KV_2.2.sz.mell.'!C29</f>
        <v>0</v>
      </c>
      <c r="D29" s="195"/>
      <c r="E29" s="349">
        <f t="shared" si="2"/>
        <v>0</v>
      </c>
      <c r="F29" s="353">
        <f>'[2]KV_2.2.sz.mell.'!D29</f>
        <v>0</v>
      </c>
      <c r="G29" s="194">
        <f>'[2]KV_2.2.sz.mell.'!E29</f>
        <v>0</v>
      </c>
      <c r="H29" s="195"/>
      <c r="I29" s="196">
        <f t="shared" si="1"/>
        <v>0</v>
      </c>
      <c r="J29" s="391"/>
    </row>
    <row r="30" spans="1:10" ht="21.75" customHeight="1" thickBot="1" x14ac:dyDescent="0.25">
      <c r="A30" s="182" t="s">
        <v>326</v>
      </c>
      <c r="B30" s="183" t="s">
        <v>398</v>
      </c>
      <c r="C30" s="184">
        <f>'[2]KV_2.2.sz.mell.'!C30</f>
        <v>335728633</v>
      </c>
      <c r="D30" s="184">
        <f>+D18+D24</f>
        <v>108005758</v>
      </c>
      <c r="E30" s="184">
        <f>+E18+E24</f>
        <v>443734391</v>
      </c>
      <c r="F30" s="183" t="s">
        <v>399</v>
      </c>
      <c r="G30" s="184">
        <f>'[2]KV_2.2.sz.mell.'!E30</f>
        <v>0</v>
      </c>
      <c r="H30" s="184">
        <f>SUM(H18:H29)</f>
        <v>0</v>
      </c>
      <c r="I30" s="185">
        <f>SUM(I18:I29)</f>
        <v>0</v>
      </c>
      <c r="J30" s="391"/>
    </row>
    <row r="31" spans="1:10" ht="13.5" thickBot="1" x14ac:dyDescent="0.25">
      <c r="A31" s="182" t="s">
        <v>329</v>
      </c>
      <c r="B31" s="203" t="s">
        <v>400</v>
      </c>
      <c r="C31" s="204">
        <f>'[2]KV_2.2.sz.mell.'!C31</f>
        <v>335728633</v>
      </c>
      <c r="D31" s="204">
        <f>+D17+D30</f>
        <v>305434181</v>
      </c>
      <c r="E31" s="205">
        <f>+E17+E30</f>
        <v>641162814</v>
      </c>
      <c r="F31" s="203" t="s">
        <v>401</v>
      </c>
      <c r="G31" s="204">
        <f>'[2]KV_2.2.sz.mell.'!E31</f>
        <v>335728633</v>
      </c>
      <c r="H31" s="204">
        <f>+H17+H30</f>
        <v>305434181</v>
      </c>
      <c r="I31" s="205">
        <f>+I17+I30</f>
        <v>641162814</v>
      </c>
      <c r="J31" s="391"/>
    </row>
    <row r="32" spans="1:10" ht="13.5" thickBot="1" x14ac:dyDescent="0.25">
      <c r="A32" s="182" t="s">
        <v>332</v>
      </c>
      <c r="B32" s="203" t="s">
        <v>330</v>
      </c>
      <c r="C32" s="204">
        <f>'[2]KV_2.2.sz.mell.'!C32</f>
        <v>335728633</v>
      </c>
      <c r="D32" s="204">
        <f>IF(D17-H17&lt;0,H17-D17,"-")</f>
        <v>108005758</v>
      </c>
      <c r="E32" s="205">
        <f>IF(E17-I17&lt;0,I17-E17,"-")</f>
        <v>443734391</v>
      </c>
      <c r="F32" s="203" t="s">
        <v>331</v>
      </c>
      <c r="G32" s="204" t="str">
        <f>'[2]KV_2.2.sz.mell.'!E32</f>
        <v>-</v>
      </c>
      <c r="H32" s="204" t="str">
        <f>IF(D17-H17&gt;0,D17-H17,"-")</f>
        <v>-</v>
      </c>
      <c r="I32" s="205" t="str">
        <f>IF(E17-I17&gt;0,E17-I17,"-")</f>
        <v>-</v>
      </c>
      <c r="J32" s="391"/>
    </row>
    <row r="33" spans="1:10" ht="13.5" thickBot="1" x14ac:dyDescent="0.25">
      <c r="A33" s="182" t="s">
        <v>402</v>
      </c>
      <c r="B33" s="203" t="s">
        <v>333</v>
      </c>
      <c r="C33" s="204" t="str">
        <f>'[2]KV_2.2.sz.mell.'!C33</f>
        <v>-</v>
      </c>
      <c r="D33" s="204" t="str">
        <f>IF(D31-H31&lt;0,H31-D31,"-")</f>
        <v>-</v>
      </c>
      <c r="E33" s="204" t="str">
        <f>IF(E31-I31&lt;0,I31-E31,"-")</f>
        <v>-</v>
      </c>
      <c r="F33" s="203" t="s">
        <v>334</v>
      </c>
      <c r="G33" s="204" t="str">
        <f>'[2]KV_2.2.sz.mell.'!E33</f>
        <v>-</v>
      </c>
      <c r="H33" s="204" t="str">
        <f>IF(D31-H31&gt;0,D31-H31,"-")</f>
        <v>-</v>
      </c>
      <c r="I33" s="206" t="str">
        <f>IF(E31-I31&gt;0,E31-I31,"-")</f>
        <v>-</v>
      </c>
      <c r="J33" s="391"/>
    </row>
  </sheetData>
  <sheetProtection sheet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8643-BA2F-4E0D-A86F-BFE3368021DE}">
  <sheetPr>
    <tabColor rgb="FFC00000"/>
  </sheetPr>
  <dimension ref="A1:M25"/>
  <sheetViews>
    <sheetView topLeftCell="A6" zoomScale="90" zoomScaleNormal="90" workbookViewId="0">
      <selection activeCell="H24" sqref="H24"/>
    </sheetView>
  </sheetViews>
  <sheetFormatPr defaultRowHeight="12.75" x14ac:dyDescent="0.2"/>
  <cols>
    <col min="1" max="1" width="38.83203125" style="143" customWidth="1"/>
    <col min="2" max="13" width="15.83203125" style="140" customWidth="1"/>
    <col min="14" max="15" width="12.83203125" style="140" customWidth="1"/>
    <col min="16" max="16" width="13.83203125" style="140" customWidth="1"/>
    <col min="17" max="259" width="9.33203125" style="140"/>
    <col min="260" max="260" width="38.83203125" style="140" customWidth="1"/>
    <col min="261" max="269" width="15.83203125" style="140" customWidth="1"/>
    <col min="270" max="271" width="12.83203125" style="140" customWidth="1"/>
    <col min="272" max="272" width="13.83203125" style="140" customWidth="1"/>
    <col min="273" max="515" width="9.33203125" style="140"/>
    <col min="516" max="516" width="38.83203125" style="140" customWidth="1"/>
    <col min="517" max="525" width="15.83203125" style="140" customWidth="1"/>
    <col min="526" max="527" width="12.83203125" style="140" customWidth="1"/>
    <col min="528" max="528" width="13.83203125" style="140" customWidth="1"/>
    <col min="529" max="771" width="9.33203125" style="140"/>
    <col min="772" max="772" width="38.83203125" style="140" customWidth="1"/>
    <col min="773" max="781" width="15.83203125" style="140" customWidth="1"/>
    <col min="782" max="783" width="12.83203125" style="140" customWidth="1"/>
    <col min="784" max="784" width="13.83203125" style="140" customWidth="1"/>
    <col min="785" max="1027" width="9.33203125" style="140"/>
    <col min="1028" max="1028" width="38.83203125" style="140" customWidth="1"/>
    <col min="1029" max="1037" width="15.83203125" style="140" customWidth="1"/>
    <col min="1038" max="1039" width="12.83203125" style="140" customWidth="1"/>
    <col min="1040" max="1040" width="13.83203125" style="140" customWidth="1"/>
    <col min="1041" max="1283" width="9.33203125" style="140"/>
    <col min="1284" max="1284" width="38.83203125" style="140" customWidth="1"/>
    <col min="1285" max="1293" width="15.83203125" style="140" customWidth="1"/>
    <col min="1294" max="1295" width="12.83203125" style="140" customWidth="1"/>
    <col min="1296" max="1296" width="13.83203125" style="140" customWidth="1"/>
    <col min="1297" max="1539" width="9.33203125" style="140"/>
    <col min="1540" max="1540" width="38.83203125" style="140" customWidth="1"/>
    <col min="1541" max="1549" width="15.83203125" style="140" customWidth="1"/>
    <col min="1550" max="1551" width="12.83203125" style="140" customWidth="1"/>
    <col min="1552" max="1552" width="13.83203125" style="140" customWidth="1"/>
    <col min="1553" max="1795" width="9.33203125" style="140"/>
    <col min="1796" max="1796" width="38.83203125" style="140" customWidth="1"/>
    <col min="1797" max="1805" width="15.83203125" style="140" customWidth="1"/>
    <col min="1806" max="1807" width="12.83203125" style="140" customWidth="1"/>
    <col min="1808" max="1808" width="13.83203125" style="140" customWidth="1"/>
    <col min="1809" max="2051" width="9.33203125" style="140"/>
    <col min="2052" max="2052" width="38.83203125" style="140" customWidth="1"/>
    <col min="2053" max="2061" width="15.83203125" style="140" customWidth="1"/>
    <col min="2062" max="2063" width="12.83203125" style="140" customWidth="1"/>
    <col min="2064" max="2064" width="13.83203125" style="140" customWidth="1"/>
    <col min="2065" max="2307" width="9.33203125" style="140"/>
    <col min="2308" max="2308" width="38.83203125" style="140" customWidth="1"/>
    <col min="2309" max="2317" width="15.83203125" style="140" customWidth="1"/>
    <col min="2318" max="2319" width="12.83203125" style="140" customWidth="1"/>
    <col min="2320" max="2320" width="13.83203125" style="140" customWidth="1"/>
    <col min="2321" max="2563" width="9.33203125" style="140"/>
    <col min="2564" max="2564" width="38.83203125" style="140" customWidth="1"/>
    <col min="2565" max="2573" width="15.83203125" style="140" customWidth="1"/>
    <col min="2574" max="2575" width="12.83203125" style="140" customWidth="1"/>
    <col min="2576" max="2576" width="13.83203125" style="140" customWidth="1"/>
    <col min="2577" max="2819" width="9.33203125" style="140"/>
    <col min="2820" max="2820" width="38.83203125" style="140" customWidth="1"/>
    <col min="2821" max="2829" width="15.83203125" style="140" customWidth="1"/>
    <col min="2830" max="2831" width="12.83203125" style="140" customWidth="1"/>
    <col min="2832" max="2832" width="13.83203125" style="140" customWidth="1"/>
    <col min="2833" max="3075" width="9.33203125" style="140"/>
    <col min="3076" max="3076" width="38.83203125" style="140" customWidth="1"/>
    <col min="3077" max="3085" width="15.83203125" style="140" customWidth="1"/>
    <col min="3086" max="3087" width="12.83203125" style="140" customWidth="1"/>
    <col min="3088" max="3088" width="13.83203125" style="140" customWidth="1"/>
    <col min="3089" max="3331" width="9.33203125" style="140"/>
    <col min="3332" max="3332" width="38.83203125" style="140" customWidth="1"/>
    <col min="3333" max="3341" width="15.83203125" style="140" customWidth="1"/>
    <col min="3342" max="3343" width="12.83203125" style="140" customWidth="1"/>
    <col min="3344" max="3344" width="13.83203125" style="140" customWidth="1"/>
    <col min="3345" max="3587" width="9.33203125" style="140"/>
    <col min="3588" max="3588" width="38.83203125" style="140" customWidth="1"/>
    <col min="3589" max="3597" width="15.83203125" style="140" customWidth="1"/>
    <col min="3598" max="3599" width="12.83203125" style="140" customWidth="1"/>
    <col min="3600" max="3600" width="13.83203125" style="140" customWidth="1"/>
    <col min="3601" max="3843" width="9.33203125" style="140"/>
    <col min="3844" max="3844" width="38.83203125" style="140" customWidth="1"/>
    <col min="3845" max="3853" width="15.83203125" style="140" customWidth="1"/>
    <col min="3854" max="3855" width="12.83203125" style="140" customWidth="1"/>
    <col min="3856" max="3856" width="13.83203125" style="140" customWidth="1"/>
    <col min="3857" max="4099" width="9.33203125" style="140"/>
    <col min="4100" max="4100" width="38.83203125" style="140" customWidth="1"/>
    <col min="4101" max="4109" width="15.83203125" style="140" customWidth="1"/>
    <col min="4110" max="4111" width="12.83203125" style="140" customWidth="1"/>
    <col min="4112" max="4112" width="13.83203125" style="140" customWidth="1"/>
    <col min="4113" max="4355" width="9.33203125" style="140"/>
    <col min="4356" max="4356" width="38.83203125" style="140" customWidth="1"/>
    <col min="4357" max="4365" width="15.83203125" style="140" customWidth="1"/>
    <col min="4366" max="4367" width="12.83203125" style="140" customWidth="1"/>
    <col min="4368" max="4368" width="13.83203125" style="140" customWidth="1"/>
    <col min="4369" max="4611" width="9.33203125" style="140"/>
    <col min="4612" max="4612" width="38.83203125" style="140" customWidth="1"/>
    <col min="4613" max="4621" width="15.83203125" style="140" customWidth="1"/>
    <col min="4622" max="4623" width="12.83203125" style="140" customWidth="1"/>
    <col min="4624" max="4624" width="13.83203125" style="140" customWidth="1"/>
    <col min="4625" max="4867" width="9.33203125" style="140"/>
    <col min="4868" max="4868" width="38.83203125" style="140" customWidth="1"/>
    <col min="4869" max="4877" width="15.83203125" style="140" customWidth="1"/>
    <col min="4878" max="4879" width="12.83203125" style="140" customWidth="1"/>
    <col min="4880" max="4880" width="13.83203125" style="140" customWidth="1"/>
    <col min="4881" max="5123" width="9.33203125" style="140"/>
    <col min="5124" max="5124" width="38.83203125" style="140" customWidth="1"/>
    <col min="5125" max="5133" width="15.83203125" style="140" customWidth="1"/>
    <col min="5134" max="5135" width="12.83203125" style="140" customWidth="1"/>
    <col min="5136" max="5136" width="13.83203125" style="140" customWidth="1"/>
    <col min="5137" max="5379" width="9.33203125" style="140"/>
    <col min="5380" max="5380" width="38.83203125" style="140" customWidth="1"/>
    <col min="5381" max="5389" width="15.83203125" style="140" customWidth="1"/>
    <col min="5390" max="5391" width="12.83203125" style="140" customWidth="1"/>
    <col min="5392" max="5392" width="13.83203125" style="140" customWidth="1"/>
    <col min="5393" max="5635" width="9.33203125" style="140"/>
    <col min="5636" max="5636" width="38.83203125" style="140" customWidth="1"/>
    <col min="5637" max="5645" width="15.83203125" style="140" customWidth="1"/>
    <col min="5646" max="5647" width="12.83203125" style="140" customWidth="1"/>
    <col min="5648" max="5648" width="13.83203125" style="140" customWidth="1"/>
    <col min="5649" max="5891" width="9.33203125" style="140"/>
    <col min="5892" max="5892" width="38.83203125" style="140" customWidth="1"/>
    <col min="5893" max="5901" width="15.83203125" style="140" customWidth="1"/>
    <col min="5902" max="5903" width="12.83203125" style="140" customWidth="1"/>
    <col min="5904" max="5904" width="13.83203125" style="140" customWidth="1"/>
    <col min="5905" max="6147" width="9.33203125" style="140"/>
    <col min="6148" max="6148" width="38.83203125" style="140" customWidth="1"/>
    <col min="6149" max="6157" width="15.83203125" style="140" customWidth="1"/>
    <col min="6158" max="6159" width="12.83203125" style="140" customWidth="1"/>
    <col min="6160" max="6160" width="13.83203125" style="140" customWidth="1"/>
    <col min="6161" max="6403" width="9.33203125" style="140"/>
    <col min="6404" max="6404" width="38.83203125" style="140" customWidth="1"/>
    <col min="6405" max="6413" width="15.83203125" style="140" customWidth="1"/>
    <col min="6414" max="6415" width="12.83203125" style="140" customWidth="1"/>
    <col min="6416" max="6416" width="13.83203125" style="140" customWidth="1"/>
    <col min="6417" max="6659" width="9.33203125" style="140"/>
    <col min="6660" max="6660" width="38.83203125" style="140" customWidth="1"/>
    <col min="6661" max="6669" width="15.83203125" style="140" customWidth="1"/>
    <col min="6670" max="6671" width="12.83203125" style="140" customWidth="1"/>
    <col min="6672" max="6672" width="13.83203125" style="140" customWidth="1"/>
    <col min="6673" max="6915" width="9.33203125" style="140"/>
    <col min="6916" max="6916" width="38.83203125" style="140" customWidth="1"/>
    <col min="6917" max="6925" width="15.83203125" style="140" customWidth="1"/>
    <col min="6926" max="6927" width="12.83203125" style="140" customWidth="1"/>
    <col min="6928" max="6928" width="13.83203125" style="140" customWidth="1"/>
    <col min="6929" max="7171" width="9.33203125" style="140"/>
    <col min="7172" max="7172" width="38.83203125" style="140" customWidth="1"/>
    <col min="7173" max="7181" width="15.83203125" style="140" customWidth="1"/>
    <col min="7182" max="7183" width="12.83203125" style="140" customWidth="1"/>
    <col min="7184" max="7184" width="13.83203125" style="140" customWidth="1"/>
    <col min="7185" max="7427" width="9.33203125" style="140"/>
    <col min="7428" max="7428" width="38.83203125" style="140" customWidth="1"/>
    <col min="7429" max="7437" width="15.83203125" style="140" customWidth="1"/>
    <col min="7438" max="7439" width="12.83203125" style="140" customWidth="1"/>
    <col min="7440" max="7440" width="13.83203125" style="140" customWidth="1"/>
    <col min="7441" max="7683" width="9.33203125" style="140"/>
    <col min="7684" max="7684" width="38.83203125" style="140" customWidth="1"/>
    <col min="7685" max="7693" width="15.83203125" style="140" customWidth="1"/>
    <col min="7694" max="7695" width="12.83203125" style="140" customWidth="1"/>
    <col min="7696" max="7696" width="13.83203125" style="140" customWidth="1"/>
    <col min="7697" max="7939" width="9.33203125" style="140"/>
    <col min="7940" max="7940" width="38.83203125" style="140" customWidth="1"/>
    <col min="7941" max="7949" width="15.83203125" style="140" customWidth="1"/>
    <col min="7950" max="7951" width="12.83203125" style="140" customWidth="1"/>
    <col min="7952" max="7952" width="13.83203125" style="140" customWidth="1"/>
    <col min="7953" max="8195" width="9.33203125" style="140"/>
    <col min="8196" max="8196" width="38.83203125" style="140" customWidth="1"/>
    <col min="8197" max="8205" width="15.83203125" style="140" customWidth="1"/>
    <col min="8206" max="8207" width="12.83203125" style="140" customWidth="1"/>
    <col min="8208" max="8208" width="13.83203125" style="140" customWidth="1"/>
    <col min="8209" max="8451" width="9.33203125" style="140"/>
    <col min="8452" max="8452" width="38.83203125" style="140" customWidth="1"/>
    <col min="8453" max="8461" width="15.83203125" style="140" customWidth="1"/>
    <col min="8462" max="8463" width="12.83203125" style="140" customWidth="1"/>
    <col min="8464" max="8464" width="13.83203125" style="140" customWidth="1"/>
    <col min="8465" max="8707" width="9.33203125" style="140"/>
    <col min="8708" max="8708" width="38.83203125" style="140" customWidth="1"/>
    <col min="8709" max="8717" width="15.83203125" style="140" customWidth="1"/>
    <col min="8718" max="8719" width="12.83203125" style="140" customWidth="1"/>
    <col min="8720" max="8720" width="13.83203125" style="140" customWidth="1"/>
    <col min="8721" max="8963" width="9.33203125" style="140"/>
    <col min="8964" max="8964" width="38.83203125" style="140" customWidth="1"/>
    <col min="8965" max="8973" width="15.83203125" style="140" customWidth="1"/>
    <col min="8974" max="8975" width="12.83203125" style="140" customWidth="1"/>
    <col min="8976" max="8976" width="13.83203125" style="140" customWidth="1"/>
    <col min="8977" max="9219" width="9.33203125" style="140"/>
    <col min="9220" max="9220" width="38.83203125" style="140" customWidth="1"/>
    <col min="9221" max="9229" width="15.83203125" style="140" customWidth="1"/>
    <col min="9230" max="9231" width="12.83203125" style="140" customWidth="1"/>
    <col min="9232" max="9232" width="13.83203125" style="140" customWidth="1"/>
    <col min="9233" max="9475" width="9.33203125" style="140"/>
    <col min="9476" max="9476" width="38.83203125" style="140" customWidth="1"/>
    <col min="9477" max="9485" width="15.83203125" style="140" customWidth="1"/>
    <col min="9486" max="9487" width="12.83203125" style="140" customWidth="1"/>
    <col min="9488" max="9488" width="13.83203125" style="140" customWidth="1"/>
    <col min="9489" max="9731" width="9.33203125" style="140"/>
    <col min="9732" max="9732" width="38.83203125" style="140" customWidth="1"/>
    <col min="9733" max="9741" width="15.83203125" style="140" customWidth="1"/>
    <col min="9742" max="9743" width="12.83203125" style="140" customWidth="1"/>
    <col min="9744" max="9744" width="13.83203125" style="140" customWidth="1"/>
    <col min="9745" max="9987" width="9.33203125" style="140"/>
    <col min="9988" max="9988" width="38.83203125" style="140" customWidth="1"/>
    <col min="9989" max="9997" width="15.83203125" style="140" customWidth="1"/>
    <col min="9998" max="9999" width="12.83203125" style="140" customWidth="1"/>
    <col min="10000" max="10000" width="13.83203125" style="140" customWidth="1"/>
    <col min="10001" max="10243" width="9.33203125" style="140"/>
    <col min="10244" max="10244" width="38.83203125" style="140" customWidth="1"/>
    <col min="10245" max="10253" width="15.83203125" style="140" customWidth="1"/>
    <col min="10254" max="10255" width="12.83203125" style="140" customWidth="1"/>
    <col min="10256" max="10256" width="13.83203125" style="140" customWidth="1"/>
    <col min="10257" max="10499" width="9.33203125" style="140"/>
    <col min="10500" max="10500" width="38.83203125" style="140" customWidth="1"/>
    <col min="10501" max="10509" width="15.83203125" style="140" customWidth="1"/>
    <col min="10510" max="10511" width="12.83203125" style="140" customWidth="1"/>
    <col min="10512" max="10512" width="13.83203125" style="140" customWidth="1"/>
    <col min="10513" max="10755" width="9.33203125" style="140"/>
    <col min="10756" max="10756" width="38.83203125" style="140" customWidth="1"/>
    <col min="10757" max="10765" width="15.83203125" style="140" customWidth="1"/>
    <col min="10766" max="10767" width="12.83203125" style="140" customWidth="1"/>
    <col min="10768" max="10768" width="13.83203125" style="140" customWidth="1"/>
    <col min="10769" max="11011" width="9.33203125" style="140"/>
    <col min="11012" max="11012" width="38.83203125" style="140" customWidth="1"/>
    <col min="11013" max="11021" width="15.83203125" style="140" customWidth="1"/>
    <col min="11022" max="11023" width="12.83203125" style="140" customWidth="1"/>
    <col min="11024" max="11024" width="13.83203125" style="140" customWidth="1"/>
    <col min="11025" max="11267" width="9.33203125" style="140"/>
    <col min="11268" max="11268" width="38.83203125" style="140" customWidth="1"/>
    <col min="11269" max="11277" width="15.83203125" style="140" customWidth="1"/>
    <col min="11278" max="11279" width="12.83203125" style="140" customWidth="1"/>
    <col min="11280" max="11280" width="13.83203125" style="140" customWidth="1"/>
    <col min="11281" max="11523" width="9.33203125" style="140"/>
    <col min="11524" max="11524" width="38.83203125" style="140" customWidth="1"/>
    <col min="11525" max="11533" width="15.83203125" style="140" customWidth="1"/>
    <col min="11534" max="11535" width="12.83203125" style="140" customWidth="1"/>
    <col min="11536" max="11536" width="13.83203125" style="140" customWidth="1"/>
    <col min="11537" max="11779" width="9.33203125" style="140"/>
    <col min="11780" max="11780" width="38.83203125" style="140" customWidth="1"/>
    <col min="11781" max="11789" width="15.83203125" style="140" customWidth="1"/>
    <col min="11790" max="11791" width="12.83203125" style="140" customWidth="1"/>
    <col min="11792" max="11792" width="13.83203125" style="140" customWidth="1"/>
    <col min="11793" max="12035" width="9.33203125" style="140"/>
    <col min="12036" max="12036" width="38.83203125" style="140" customWidth="1"/>
    <col min="12037" max="12045" width="15.83203125" style="140" customWidth="1"/>
    <col min="12046" max="12047" width="12.83203125" style="140" customWidth="1"/>
    <col min="12048" max="12048" width="13.83203125" style="140" customWidth="1"/>
    <col min="12049" max="12291" width="9.33203125" style="140"/>
    <col min="12292" max="12292" width="38.83203125" style="140" customWidth="1"/>
    <col min="12293" max="12301" width="15.83203125" style="140" customWidth="1"/>
    <col min="12302" max="12303" width="12.83203125" style="140" customWidth="1"/>
    <col min="12304" max="12304" width="13.83203125" style="140" customWidth="1"/>
    <col min="12305" max="12547" width="9.33203125" style="140"/>
    <col min="12548" max="12548" width="38.83203125" style="140" customWidth="1"/>
    <col min="12549" max="12557" width="15.83203125" style="140" customWidth="1"/>
    <col min="12558" max="12559" width="12.83203125" style="140" customWidth="1"/>
    <col min="12560" max="12560" width="13.83203125" style="140" customWidth="1"/>
    <col min="12561" max="12803" width="9.33203125" style="140"/>
    <col min="12804" max="12804" width="38.83203125" style="140" customWidth="1"/>
    <col min="12805" max="12813" width="15.83203125" style="140" customWidth="1"/>
    <col min="12814" max="12815" width="12.83203125" style="140" customWidth="1"/>
    <col min="12816" max="12816" width="13.83203125" style="140" customWidth="1"/>
    <col min="12817" max="13059" width="9.33203125" style="140"/>
    <col min="13060" max="13060" width="38.83203125" style="140" customWidth="1"/>
    <col min="13061" max="13069" width="15.83203125" style="140" customWidth="1"/>
    <col min="13070" max="13071" width="12.83203125" style="140" customWidth="1"/>
    <col min="13072" max="13072" width="13.83203125" style="140" customWidth="1"/>
    <col min="13073" max="13315" width="9.33203125" style="140"/>
    <col min="13316" max="13316" width="38.83203125" style="140" customWidth="1"/>
    <col min="13317" max="13325" width="15.83203125" style="140" customWidth="1"/>
    <col min="13326" max="13327" width="12.83203125" style="140" customWidth="1"/>
    <col min="13328" max="13328" width="13.83203125" style="140" customWidth="1"/>
    <col min="13329" max="13571" width="9.33203125" style="140"/>
    <col min="13572" max="13572" width="38.83203125" style="140" customWidth="1"/>
    <col min="13573" max="13581" width="15.83203125" style="140" customWidth="1"/>
    <col min="13582" max="13583" width="12.83203125" style="140" customWidth="1"/>
    <col min="13584" max="13584" width="13.83203125" style="140" customWidth="1"/>
    <col min="13585" max="13827" width="9.33203125" style="140"/>
    <col min="13828" max="13828" width="38.83203125" style="140" customWidth="1"/>
    <col min="13829" max="13837" width="15.83203125" style="140" customWidth="1"/>
    <col min="13838" max="13839" width="12.83203125" style="140" customWidth="1"/>
    <col min="13840" max="13840" width="13.83203125" style="140" customWidth="1"/>
    <col min="13841" max="14083" width="9.33203125" style="140"/>
    <col min="14084" max="14084" width="38.83203125" style="140" customWidth="1"/>
    <col min="14085" max="14093" width="15.83203125" style="140" customWidth="1"/>
    <col min="14094" max="14095" width="12.83203125" style="140" customWidth="1"/>
    <col min="14096" max="14096" width="13.83203125" style="140" customWidth="1"/>
    <col min="14097" max="14339" width="9.33203125" style="140"/>
    <col min="14340" max="14340" width="38.83203125" style="140" customWidth="1"/>
    <col min="14341" max="14349" width="15.83203125" style="140" customWidth="1"/>
    <col min="14350" max="14351" width="12.83203125" style="140" customWidth="1"/>
    <col min="14352" max="14352" width="13.83203125" style="140" customWidth="1"/>
    <col min="14353" max="14595" width="9.33203125" style="140"/>
    <col min="14596" max="14596" width="38.83203125" style="140" customWidth="1"/>
    <col min="14597" max="14605" width="15.83203125" style="140" customWidth="1"/>
    <col min="14606" max="14607" width="12.83203125" style="140" customWidth="1"/>
    <col min="14608" max="14608" width="13.83203125" style="140" customWidth="1"/>
    <col min="14609" max="14851" width="9.33203125" style="140"/>
    <col min="14852" max="14852" width="38.83203125" style="140" customWidth="1"/>
    <col min="14853" max="14861" width="15.83203125" style="140" customWidth="1"/>
    <col min="14862" max="14863" width="12.83203125" style="140" customWidth="1"/>
    <col min="14864" max="14864" width="13.83203125" style="140" customWidth="1"/>
    <col min="14865" max="15107" width="9.33203125" style="140"/>
    <col min="15108" max="15108" width="38.83203125" style="140" customWidth="1"/>
    <col min="15109" max="15117" width="15.83203125" style="140" customWidth="1"/>
    <col min="15118" max="15119" width="12.83203125" style="140" customWidth="1"/>
    <col min="15120" max="15120" width="13.83203125" style="140" customWidth="1"/>
    <col min="15121" max="15363" width="9.33203125" style="140"/>
    <col min="15364" max="15364" width="38.83203125" style="140" customWidth="1"/>
    <col min="15365" max="15373" width="15.83203125" style="140" customWidth="1"/>
    <col min="15374" max="15375" width="12.83203125" style="140" customWidth="1"/>
    <col min="15376" max="15376" width="13.83203125" style="140" customWidth="1"/>
    <col min="15377" max="15619" width="9.33203125" style="140"/>
    <col min="15620" max="15620" width="38.83203125" style="140" customWidth="1"/>
    <col min="15621" max="15629" width="15.83203125" style="140" customWidth="1"/>
    <col min="15630" max="15631" width="12.83203125" style="140" customWidth="1"/>
    <col min="15632" max="15632" width="13.83203125" style="140" customWidth="1"/>
    <col min="15633" max="15875" width="9.33203125" style="140"/>
    <col min="15876" max="15876" width="38.83203125" style="140" customWidth="1"/>
    <col min="15877" max="15885" width="15.83203125" style="140" customWidth="1"/>
    <col min="15886" max="15887" width="12.83203125" style="140" customWidth="1"/>
    <col min="15888" max="15888" width="13.83203125" style="140" customWidth="1"/>
    <col min="15889" max="16131" width="9.33203125" style="140"/>
    <col min="16132" max="16132" width="38.83203125" style="140" customWidth="1"/>
    <col min="16133" max="16141" width="15.83203125" style="140" customWidth="1"/>
    <col min="16142" max="16143" width="12.83203125" style="140" customWidth="1"/>
    <col min="16144" max="16144" width="13.83203125" style="140" customWidth="1"/>
    <col min="16145" max="16384" width="9.33203125" style="140"/>
  </cols>
  <sheetData>
    <row r="1" spans="1:13" ht="15" x14ac:dyDescent="0.2">
      <c r="C1" s="395" t="str">
        <f>CONCATENATE("6. melléklet ",[2]RM_ALAPADATOK!A7," ",[2]RM_ALAPADATOK!B7," ",[2]RM_ALAPADATOK!C7," ",[2]RM_ALAPADATOK!D7," ",[2]RM_ALAPADATOK!E7," ",[2]RM_ALAPADATOK!F7," ",[2]RM_ALAPADATOK!G7," ",[2]RM_ALAPADATOK!H7)</f>
        <v>6. melléklet a … / 2020. ( ……. ) önkormányzati rendelethez</v>
      </c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3" spans="1:13" ht="25.5" customHeight="1" x14ac:dyDescent="0.2">
      <c r="A3" s="397" t="s">
        <v>404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</row>
    <row r="4" spans="1:13" ht="22.5" customHeight="1" thickBot="1" x14ac:dyDescent="0.3">
      <c r="M4" s="354" t="str">
        <f>'[2]RM_2.2.sz.mell.'!I2</f>
        <v>Forintban!</v>
      </c>
    </row>
    <row r="5" spans="1:13" s="157" customFormat="1" ht="44.45" customHeight="1" thickBot="1" x14ac:dyDescent="0.25">
      <c r="A5" s="151" t="s">
        <v>405</v>
      </c>
      <c r="B5" s="355" t="s">
        <v>406</v>
      </c>
      <c r="C5" s="355" t="s">
        <v>407</v>
      </c>
      <c r="D5" s="355" t="str">
        <f>+CONCATENATE("Felhasználás   ",LEFT([2]RM_ÖSSZEFÜGGÉSEK!A6,4)-1,". XII. 31-ig")</f>
        <v>Felhasználás   2019. XII. 31-ig</v>
      </c>
      <c r="E5" s="355" t="str">
        <f>+CONCATENATE(LEFT([2]RM_ÖSSZEFÜGGÉSEK!A6,4),". évi",CHAR(10),"eredeti előirányzat")</f>
        <v>2020. évi
eredeti előirányzat</v>
      </c>
      <c r="F5" s="155" t="s">
        <v>408</v>
      </c>
      <c r="G5" s="155" t="s">
        <v>409</v>
      </c>
      <c r="H5" s="155" t="s">
        <v>410</v>
      </c>
      <c r="I5" s="155" t="s">
        <v>420</v>
      </c>
      <c r="J5" s="155" t="s">
        <v>419</v>
      </c>
      <c r="K5" s="155"/>
      <c r="L5" s="155" t="s">
        <v>411</v>
      </c>
      <c r="M5" s="356" t="str">
        <f>'[2]RM_1.1.sz.mell.'!K9</f>
        <v>….számú módosítás utáni előirányzat</v>
      </c>
    </row>
    <row r="6" spans="1:13" ht="12" customHeight="1" thickBot="1" x14ac:dyDescent="0.25">
      <c r="A6" s="357" t="s">
        <v>12</v>
      </c>
      <c r="B6" s="358" t="s">
        <v>13</v>
      </c>
      <c r="C6" s="358" t="s">
        <v>14</v>
      </c>
      <c r="D6" s="358" t="s">
        <v>15</v>
      </c>
      <c r="E6" s="358" t="s">
        <v>16</v>
      </c>
      <c r="F6" s="358" t="s">
        <v>17</v>
      </c>
      <c r="G6" s="358" t="s">
        <v>18</v>
      </c>
      <c r="H6" s="358" t="s">
        <v>19</v>
      </c>
      <c r="I6" s="358"/>
      <c r="J6" s="358"/>
      <c r="K6" s="358"/>
      <c r="L6" s="359" t="s">
        <v>412</v>
      </c>
      <c r="M6" s="360" t="s">
        <v>413</v>
      </c>
    </row>
    <row r="7" spans="1:13" ht="15.95" customHeight="1" x14ac:dyDescent="0.2">
      <c r="A7" s="361" t="str">
        <f>'[2]KV_6.sz.mell.'!A8</f>
        <v xml:space="preserve"> 5 csoportos óvoda építése</v>
      </c>
      <c r="B7" s="362">
        <f>'[2]KV_6.sz.mell.'!B8</f>
        <v>302703174</v>
      </c>
      <c r="C7" s="362" t="str">
        <f>'[2]KV_6.sz.mell.'!C8</f>
        <v>2018-2020</v>
      </c>
      <c r="D7" s="362">
        <f>'[2]KV_6.sz.mell.'!D8</f>
        <v>89920174</v>
      </c>
      <c r="E7" s="362">
        <f>'[2]KV_6.sz.mell.'!E8</f>
        <v>212783000</v>
      </c>
      <c r="F7" s="362"/>
      <c r="G7" s="362"/>
      <c r="H7" s="362">
        <v>89907000</v>
      </c>
      <c r="I7" s="362"/>
      <c r="J7" s="362"/>
      <c r="K7" s="362"/>
      <c r="L7" s="363">
        <f>SUM(G7:H7)</f>
        <v>89907000</v>
      </c>
      <c r="M7" s="364">
        <f>E7+L7</f>
        <v>302690000</v>
      </c>
    </row>
    <row r="8" spans="1:13" ht="15.95" customHeight="1" x14ac:dyDescent="0.2">
      <c r="A8" s="361" t="str">
        <f>'[2]KV_6.sz.mell.'!A9</f>
        <v>Nyírség turisztikai kínálatának integrált fejlesztése</v>
      </c>
      <c r="B8" s="362">
        <f>'[2]KV_6.sz.mell.'!B9</f>
        <v>105530000</v>
      </c>
      <c r="C8" s="362" t="str">
        <f>'[2]KV_6.sz.mell.'!C9</f>
        <v>2019-2020</v>
      </c>
      <c r="D8" s="362">
        <f>'[2]KV_6.sz.mell.'!D9</f>
        <v>5275000</v>
      </c>
      <c r="E8" s="362">
        <f>'[2]KV_6.sz.mell.'!E9</f>
        <v>100255000</v>
      </c>
      <c r="F8" s="362"/>
      <c r="G8" s="362"/>
      <c r="H8" s="362">
        <v>-19853180</v>
      </c>
      <c r="I8" s="362"/>
      <c r="J8" s="362"/>
      <c r="K8" s="362"/>
      <c r="L8" s="363">
        <f>SUM(G8:H8)</f>
        <v>-19853180</v>
      </c>
      <c r="M8" s="364">
        <f>E8+L8</f>
        <v>80401820</v>
      </c>
    </row>
    <row r="9" spans="1:13" ht="15.95" customHeight="1" x14ac:dyDescent="0.2">
      <c r="A9" s="361" t="str">
        <f>'[2]KV_6.sz.mell.'!A10</f>
        <v>Új óvoda vízbekötése</v>
      </c>
      <c r="B9" s="362">
        <f>'[2]KV_6.sz.mell.'!B10</f>
        <v>2424915</v>
      </c>
      <c r="C9" s="362" t="str">
        <f>'[2]KV_6.sz.mell.'!C10</f>
        <v>2020</v>
      </c>
      <c r="D9" s="362">
        <f>'[2]KV_6.sz.mell.'!D10</f>
        <v>0</v>
      </c>
      <c r="E9" s="362">
        <f>'[2]KV_6.sz.mell.'!E10</f>
        <v>2424915</v>
      </c>
      <c r="F9" s="362"/>
      <c r="G9" s="362"/>
      <c r="H9" s="362"/>
      <c r="I9" s="362"/>
      <c r="J9" s="362"/>
      <c r="K9" s="362"/>
      <c r="L9" s="363">
        <f>SUM(G9:H9)</f>
        <v>0</v>
      </c>
      <c r="M9" s="364">
        <f>E9+L9</f>
        <v>2424915</v>
      </c>
    </row>
    <row r="10" spans="1:13" ht="15.95" customHeight="1" x14ac:dyDescent="0.2">
      <c r="A10" s="361" t="str">
        <f>'[2]KV_6.sz.mell.'!A11</f>
        <v>Védőnői szoba bútor vásárlás</v>
      </c>
      <c r="B10" s="362">
        <f>'[2]KV_6.sz.mell.'!B11</f>
        <v>262700</v>
      </c>
      <c r="C10" s="362" t="str">
        <f>'[2]KV_6.sz.mell.'!C11</f>
        <v>2020</v>
      </c>
      <c r="D10" s="362">
        <f>'[2]KV_6.sz.mell.'!D11</f>
        <v>0</v>
      </c>
      <c r="E10" s="362">
        <f>'[2]KV_6.sz.mell.'!E11</f>
        <v>262700</v>
      </c>
      <c r="F10" s="362"/>
      <c r="G10" s="362"/>
      <c r="H10" s="362"/>
      <c r="I10" s="362"/>
      <c r="J10" s="362"/>
      <c r="K10" s="362"/>
      <c r="L10" s="363">
        <f>SUM(G10:H10)</f>
        <v>0</v>
      </c>
      <c r="M10" s="364">
        <f>E10+L10</f>
        <v>262700</v>
      </c>
    </row>
    <row r="11" spans="1:13" ht="18.75" customHeight="1" x14ac:dyDescent="0.2">
      <c r="A11" s="361" t="str">
        <f>'[2]KV_6.sz.mell.'!A12</f>
        <v>Önkormányzat tárgyi eszköz vásárlása</v>
      </c>
      <c r="B11" s="362">
        <f>'[2]KV_6.sz.mell.'!B12</f>
        <v>635000</v>
      </c>
      <c r="C11" s="362" t="str">
        <f>'[2]KV_6.sz.mell.'!C12</f>
        <v>2020</v>
      </c>
      <c r="D11" s="362">
        <f>'[2]KV_6.sz.mell.'!D12</f>
        <v>0</v>
      </c>
      <c r="E11" s="362">
        <f>'[2]KV_6.sz.mell.'!E12</f>
        <v>635000</v>
      </c>
      <c r="F11" s="362"/>
      <c r="G11" s="362"/>
      <c r="H11" s="362"/>
      <c r="I11" s="362"/>
      <c r="J11" s="362"/>
      <c r="K11" s="362"/>
      <c r="L11" s="363">
        <f>SUM(G11:H11)</f>
        <v>0</v>
      </c>
      <c r="M11" s="364">
        <f>E11+L11</f>
        <v>635000</v>
      </c>
    </row>
    <row r="12" spans="1:13" ht="23.25" customHeight="1" x14ac:dyDescent="0.2">
      <c r="A12" s="361" t="str">
        <f>'[2]KV_6.sz.mell.'!A13</f>
        <v>Magyar Falu projket keretén belül megvalósított óvoda udvar építés</v>
      </c>
      <c r="B12" s="362">
        <f>'[2]KV_6.sz.mell.'!B13</f>
        <v>4654757</v>
      </c>
      <c r="C12" s="362" t="str">
        <f>'[2]KV_6.sz.mell.'!C13</f>
        <v>2020</v>
      </c>
      <c r="D12" s="362">
        <f>'[2]KV_6.sz.mell.'!D13</f>
        <v>0</v>
      </c>
      <c r="E12" s="362">
        <f>'[2]KV_6.sz.mell.'!E13</f>
        <v>4654757</v>
      </c>
      <c r="F12" s="362"/>
      <c r="G12" s="362"/>
      <c r="H12" s="362"/>
      <c r="I12" s="362"/>
      <c r="J12" s="362"/>
      <c r="K12" s="362"/>
      <c r="L12" s="363">
        <f>SUM(G12:H12)</f>
        <v>0</v>
      </c>
      <c r="M12" s="364">
        <f>E12+L12</f>
        <v>4654757</v>
      </c>
    </row>
    <row r="13" spans="1:13" ht="15.95" customHeight="1" x14ac:dyDescent="0.2">
      <c r="A13" s="361" t="str">
        <f>'[2]KV_6.sz.mell.'!A14</f>
        <v>934. hrsz ingatlan megvásárlása</v>
      </c>
      <c r="B13" s="362">
        <f>'[2]KV_6.sz.mell.'!B14</f>
        <v>4000000</v>
      </c>
      <c r="C13" s="362" t="str">
        <f>'[2]KV_6.sz.mell.'!C14</f>
        <v>2020</v>
      </c>
      <c r="D13" s="362">
        <f>'[2]KV_6.sz.mell.'!D14</f>
        <v>100000</v>
      </c>
      <c r="E13" s="362">
        <f>'[2]KV_6.sz.mell.'!E14</f>
        <v>3900000</v>
      </c>
      <c r="F13" s="362"/>
      <c r="G13" s="362"/>
      <c r="H13" s="362"/>
      <c r="I13" s="362"/>
      <c r="J13" s="362"/>
      <c r="K13" s="362"/>
      <c r="L13" s="363">
        <f>SUM(G13:H13)</f>
        <v>0</v>
      </c>
      <c r="M13" s="364">
        <f>E13+L13</f>
        <v>3900000</v>
      </c>
    </row>
    <row r="14" spans="1:13" ht="15.95" customHeight="1" x14ac:dyDescent="0.2">
      <c r="A14" s="361" t="str">
        <f>'[2]KV_6.sz.mell.'!A15</f>
        <v>parkoló építés</v>
      </c>
      <c r="B14" s="362">
        <f>'[2]KV_6.sz.mell.'!B15</f>
        <v>5461000</v>
      </c>
      <c r="C14" s="362" t="str">
        <f>'[2]KV_6.sz.mell.'!C15</f>
        <v>2020</v>
      </c>
      <c r="D14" s="362">
        <f>'[2]KV_6.sz.mell.'!D15</f>
        <v>0</v>
      </c>
      <c r="E14" s="362">
        <f>'[2]KV_6.sz.mell.'!E15</f>
        <v>5461000</v>
      </c>
      <c r="F14" s="362"/>
      <c r="G14" s="362"/>
      <c r="H14" s="362"/>
      <c r="I14" s="362"/>
      <c r="J14" s="362"/>
      <c r="K14" s="362"/>
      <c r="L14" s="363">
        <f>SUM(G14:H14)</f>
        <v>0</v>
      </c>
      <c r="M14" s="364">
        <f>E14+L14</f>
        <v>5461000</v>
      </c>
    </row>
    <row r="15" spans="1:13" ht="15.95" customHeight="1" x14ac:dyDescent="0.2">
      <c r="A15" s="361" t="str">
        <f>'[2]KV_6.sz.mell.'!A16</f>
        <v>Közös Hivatal eszköz beszerzés</v>
      </c>
      <c r="B15" s="362">
        <f>'[2]KV_6.sz.mell.'!B16</f>
        <v>500000</v>
      </c>
      <c r="C15" s="362" t="str">
        <f>'[2]KV_6.sz.mell.'!C16</f>
        <v>2020</v>
      </c>
      <c r="D15" s="362">
        <f>'[2]KV_6.sz.mell.'!D16</f>
        <v>0</v>
      </c>
      <c r="E15" s="362">
        <f>'[2]KV_6.sz.mell.'!E16</f>
        <v>500000</v>
      </c>
      <c r="F15" s="362"/>
      <c r="G15" s="362"/>
      <c r="H15" s="362"/>
      <c r="I15" s="362"/>
      <c r="J15" s="362"/>
      <c r="K15" s="362"/>
      <c r="L15" s="363">
        <f>SUM(G15:H15)</f>
        <v>0</v>
      </c>
      <c r="M15" s="364">
        <f>E15+L15</f>
        <v>500000</v>
      </c>
    </row>
    <row r="16" spans="1:13" ht="27" customHeight="1" x14ac:dyDescent="0.2">
      <c r="A16" s="361" t="str">
        <f>'[2]KV_6.sz.mell.'!A17</f>
        <v>Leveleki Kastélykert Óvoda és Konyha eszközbeszerzés</v>
      </c>
      <c r="B16" s="362">
        <f>'[2]KV_6.sz.mell.'!B17</f>
        <v>200000</v>
      </c>
      <c r="C16" s="362" t="str">
        <f>'[2]KV_6.sz.mell.'!C17</f>
        <v>2020</v>
      </c>
      <c r="D16" s="362">
        <f>'[2]KV_6.sz.mell.'!D17</f>
        <v>0</v>
      </c>
      <c r="E16" s="362">
        <f>'[2]KV_6.sz.mell.'!E17</f>
        <v>200000</v>
      </c>
      <c r="F16" s="362"/>
      <c r="G16" s="362"/>
      <c r="H16" s="362"/>
      <c r="I16" s="362"/>
      <c r="J16" s="362"/>
      <c r="K16" s="362"/>
      <c r="L16" s="363">
        <f>SUM(G16:H16)</f>
        <v>0</v>
      </c>
      <c r="M16" s="364">
        <f>E16+L16</f>
        <v>200000</v>
      </c>
    </row>
    <row r="17" spans="1:13" ht="15.95" customHeight="1" x14ac:dyDescent="0.2">
      <c r="A17" s="361" t="s">
        <v>414</v>
      </c>
      <c r="B17" s="362">
        <v>10576306</v>
      </c>
      <c r="C17" s="362">
        <v>2020</v>
      </c>
      <c r="D17" s="362">
        <f>'[2]KV_6.sz.mell.'!D18</f>
        <v>0</v>
      </c>
      <c r="E17" s="362">
        <f>'[2]KV_6.sz.mell.'!E18</f>
        <v>0</v>
      </c>
      <c r="F17" s="362">
        <v>10576306</v>
      </c>
      <c r="G17" s="362">
        <v>10576306</v>
      </c>
      <c r="H17" s="362"/>
      <c r="I17" s="362"/>
      <c r="J17" s="362"/>
      <c r="K17" s="362"/>
      <c r="L17" s="363"/>
      <c r="M17" s="364">
        <v>10576306</v>
      </c>
    </row>
    <row r="18" spans="1:13" ht="15.95" customHeight="1" x14ac:dyDescent="0.2">
      <c r="A18" s="361" t="s">
        <v>415</v>
      </c>
      <c r="B18" s="362">
        <f>'[2]KV_6.sz.mell.'!B19</f>
        <v>0</v>
      </c>
      <c r="C18" s="362">
        <f>'[2]KV_6.sz.mell.'!C19</f>
        <v>0</v>
      </c>
      <c r="D18" s="362">
        <f>'[2]KV_6.sz.mell.'!D19</f>
        <v>0</v>
      </c>
      <c r="E18" s="362">
        <f>'[2]KV_6.sz.mell.'!E19</f>
        <v>0</v>
      </c>
      <c r="F18" s="362"/>
      <c r="G18" s="362"/>
      <c r="H18" s="362">
        <v>8597900</v>
      </c>
      <c r="I18" s="362"/>
      <c r="J18" s="362"/>
      <c r="K18" s="362"/>
      <c r="L18" s="363">
        <f>SUM(G18:H18)</f>
        <v>8597900</v>
      </c>
      <c r="M18" s="364">
        <f>E18+L18</f>
        <v>8597900</v>
      </c>
    </row>
    <row r="19" spans="1:13" ht="15.95" customHeight="1" x14ac:dyDescent="0.2">
      <c r="A19" s="361" t="s">
        <v>416</v>
      </c>
      <c r="B19" s="362">
        <f>'[2]KV_6.sz.mell.'!B20</f>
        <v>0</v>
      </c>
      <c r="C19" s="362">
        <f>'[2]KV_6.sz.mell.'!C20</f>
        <v>0</v>
      </c>
      <c r="D19" s="362">
        <f>'[2]KV_6.sz.mell.'!D20</f>
        <v>0</v>
      </c>
      <c r="E19" s="362">
        <f>'[2]KV_6.sz.mell.'!E20</f>
        <v>0</v>
      </c>
      <c r="F19" s="362"/>
      <c r="G19" s="362"/>
      <c r="H19" s="362">
        <v>1625600</v>
      </c>
      <c r="I19" s="362"/>
      <c r="J19" s="362"/>
      <c r="K19" s="362"/>
      <c r="L19" s="363">
        <f>SUM(G19:H19)</f>
        <v>1625600</v>
      </c>
      <c r="M19" s="364">
        <f>E19+L19</f>
        <v>1625600</v>
      </c>
    </row>
    <row r="20" spans="1:13" ht="15.95" customHeight="1" x14ac:dyDescent="0.2">
      <c r="A20" s="361" t="s">
        <v>417</v>
      </c>
      <c r="B20" s="362">
        <f>'[2]KV_6.sz.mell.'!B21</f>
        <v>0</v>
      </c>
      <c r="C20" s="362">
        <f>'[2]KV_6.sz.mell.'!C21</f>
        <v>0</v>
      </c>
      <c r="D20" s="362">
        <f>'[2]KV_6.sz.mell.'!D21</f>
        <v>0</v>
      </c>
      <c r="E20" s="362">
        <f>'[2]KV_6.sz.mell.'!E21</f>
        <v>0</v>
      </c>
      <c r="F20" s="362"/>
      <c r="G20" s="362"/>
      <c r="H20" s="362">
        <v>25399937</v>
      </c>
      <c r="I20" s="362"/>
      <c r="J20" s="362"/>
      <c r="K20" s="362"/>
      <c r="L20" s="363">
        <f>SUM(G20:H20)</f>
        <v>25399937</v>
      </c>
      <c r="M20" s="364">
        <f>E20+L20</f>
        <v>25399937</v>
      </c>
    </row>
    <row r="21" spans="1:13" ht="15.95" customHeight="1" x14ac:dyDescent="0.2">
      <c r="A21" s="361" t="s">
        <v>421</v>
      </c>
      <c r="B21" s="362">
        <f>'[2]KV_6.sz.mell.'!B22</f>
        <v>0</v>
      </c>
      <c r="C21" s="362">
        <f>'[2]KV_6.sz.mell.'!C22</f>
        <v>0</v>
      </c>
      <c r="D21" s="362">
        <f>'[2]KV_6.sz.mell.'!D22</f>
        <v>0</v>
      </c>
      <c r="E21" s="362">
        <f>'[2]KV_6.sz.mell.'!E22</f>
        <v>0</v>
      </c>
      <c r="F21" s="362"/>
      <c r="G21" s="362"/>
      <c r="H21" s="362"/>
      <c r="I21" s="362"/>
      <c r="J21" s="362">
        <v>79995</v>
      </c>
      <c r="K21" s="362"/>
      <c r="L21" s="363">
        <f>SUM(G21:J21)</f>
        <v>79995</v>
      </c>
      <c r="M21" s="364">
        <f>E21+L21</f>
        <v>79995</v>
      </c>
    </row>
    <row r="22" spans="1:13" ht="15.95" customHeight="1" x14ac:dyDescent="0.2">
      <c r="A22" s="361" t="s">
        <v>422</v>
      </c>
      <c r="B22" s="362">
        <f>'[2]KV_6.sz.mell.'!B23</f>
        <v>0</v>
      </c>
      <c r="C22" s="362">
        <f>'[2]KV_6.sz.mell.'!C23</f>
        <v>0</v>
      </c>
      <c r="D22" s="362">
        <f>'[2]KV_6.sz.mell.'!D23</f>
        <v>0</v>
      </c>
      <c r="E22" s="362">
        <f>'[2]KV_6.sz.mell.'!E23</f>
        <v>0</v>
      </c>
      <c r="F22" s="362"/>
      <c r="G22" s="362"/>
      <c r="H22" s="362"/>
      <c r="I22" s="362"/>
      <c r="J22" s="362">
        <v>5461000</v>
      </c>
      <c r="K22" s="362"/>
      <c r="L22" s="363">
        <f>SUM(G22:J22)</f>
        <v>5461000</v>
      </c>
      <c r="M22" s="364">
        <f>E22+L22</f>
        <v>5461000</v>
      </c>
    </row>
    <row r="23" spans="1:13" ht="25.5" customHeight="1" x14ac:dyDescent="0.2">
      <c r="A23" s="361" t="s">
        <v>423</v>
      </c>
      <c r="B23" s="362"/>
      <c r="C23" s="362">
        <v>2020</v>
      </c>
      <c r="D23" s="362"/>
      <c r="E23" s="362"/>
      <c r="F23" s="362"/>
      <c r="G23" s="362"/>
      <c r="H23" s="362"/>
      <c r="I23" s="362"/>
      <c r="J23" s="362"/>
      <c r="K23" s="362">
        <v>390000</v>
      </c>
      <c r="L23" s="363">
        <f>SUM(G23:K23)</f>
        <v>390000</v>
      </c>
      <c r="M23" s="364">
        <f>E23+L23</f>
        <v>390000</v>
      </c>
    </row>
    <row r="24" spans="1:13" ht="15.95" customHeight="1" thickBot="1" x14ac:dyDescent="0.25">
      <c r="A24" s="361"/>
      <c r="B24" s="365"/>
      <c r="C24" s="366"/>
      <c r="D24" s="365"/>
      <c r="E24" s="365"/>
      <c r="F24" s="365"/>
      <c r="G24" s="365"/>
      <c r="H24" s="365"/>
      <c r="I24" s="365"/>
      <c r="J24" s="365"/>
      <c r="K24" s="365"/>
      <c r="L24" s="363">
        <f>F24+G24</f>
        <v>0</v>
      </c>
      <c r="M24" s="367">
        <f>E24+L24</f>
        <v>0</v>
      </c>
    </row>
    <row r="25" spans="1:13" s="372" customFormat="1" ht="18" customHeight="1" thickBot="1" x14ac:dyDescent="0.25">
      <c r="A25" s="368" t="s">
        <v>418</v>
      </c>
      <c r="B25" s="369">
        <f>SUM(B7:B24)</f>
        <v>436947852</v>
      </c>
      <c r="C25" s="370"/>
      <c r="D25" s="369">
        <f>SUM(D7:D24)</f>
        <v>95295174</v>
      </c>
      <c r="E25" s="369">
        <f>SUM(E7:E24)</f>
        <v>331076372</v>
      </c>
      <c r="F25" s="369"/>
      <c r="G25" s="369"/>
      <c r="H25" s="369"/>
      <c r="I25" s="369"/>
      <c r="J25" s="369"/>
      <c r="K25" s="369"/>
      <c r="L25" s="369">
        <f>SUM(L7:L24)</f>
        <v>111608252</v>
      </c>
      <c r="M25" s="371">
        <f>SUM(M7:M24)</f>
        <v>453260930</v>
      </c>
    </row>
  </sheetData>
  <mergeCells count="2">
    <mergeCell ref="C1:M1"/>
    <mergeCell ref="A3:M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33D2-4CF9-4A2F-B592-1291E0FAC6A0}">
  <sheetPr>
    <tabColor theme="5"/>
  </sheetPr>
  <dimension ref="A1:K61"/>
  <sheetViews>
    <sheetView view="pageBreakPreview" topLeftCell="A38" zoomScale="95" zoomScaleNormal="120" zoomScaleSheetLayoutView="95" workbookViewId="0">
      <selection activeCell="K53" sqref="K53"/>
    </sheetView>
  </sheetViews>
  <sheetFormatPr defaultRowHeight="12.75" x14ac:dyDescent="0.2"/>
  <cols>
    <col min="1" max="1" width="13.83203125" style="271" customWidth="1"/>
    <col min="2" max="2" width="60.6640625" style="140" customWidth="1"/>
    <col min="3" max="3" width="15.83203125" style="140" customWidth="1"/>
    <col min="4" max="10" width="13.83203125" style="140" customWidth="1"/>
    <col min="11" max="11" width="15.83203125" style="140" customWidth="1"/>
    <col min="12" max="256" width="9.33203125" style="140"/>
    <col min="257" max="257" width="13.83203125" style="140" customWidth="1"/>
    <col min="258" max="258" width="60.6640625" style="140" customWidth="1"/>
    <col min="259" max="259" width="15.83203125" style="140" customWidth="1"/>
    <col min="260" max="266" width="13.83203125" style="140" customWidth="1"/>
    <col min="267" max="267" width="15.83203125" style="140" customWidth="1"/>
    <col min="268" max="512" width="9.33203125" style="140"/>
    <col min="513" max="513" width="13.83203125" style="140" customWidth="1"/>
    <col min="514" max="514" width="60.6640625" style="140" customWidth="1"/>
    <col min="515" max="515" width="15.83203125" style="140" customWidth="1"/>
    <col min="516" max="522" width="13.83203125" style="140" customWidth="1"/>
    <col min="523" max="523" width="15.83203125" style="140" customWidth="1"/>
    <col min="524" max="768" width="9.33203125" style="140"/>
    <col min="769" max="769" width="13.83203125" style="140" customWidth="1"/>
    <col min="770" max="770" width="60.6640625" style="140" customWidth="1"/>
    <col min="771" max="771" width="15.83203125" style="140" customWidth="1"/>
    <col min="772" max="778" width="13.83203125" style="140" customWidth="1"/>
    <col min="779" max="779" width="15.83203125" style="140" customWidth="1"/>
    <col min="780" max="1024" width="9.33203125" style="140"/>
    <col min="1025" max="1025" width="13.83203125" style="140" customWidth="1"/>
    <col min="1026" max="1026" width="60.6640625" style="140" customWidth="1"/>
    <col min="1027" max="1027" width="15.83203125" style="140" customWidth="1"/>
    <col min="1028" max="1034" width="13.83203125" style="140" customWidth="1"/>
    <col min="1035" max="1035" width="15.83203125" style="140" customWidth="1"/>
    <col min="1036" max="1280" width="9.33203125" style="140"/>
    <col min="1281" max="1281" width="13.83203125" style="140" customWidth="1"/>
    <col min="1282" max="1282" width="60.6640625" style="140" customWidth="1"/>
    <col min="1283" max="1283" width="15.83203125" style="140" customWidth="1"/>
    <col min="1284" max="1290" width="13.83203125" style="140" customWidth="1"/>
    <col min="1291" max="1291" width="15.83203125" style="140" customWidth="1"/>
    <col min="1292" max="1536" width="9.33203125" style="140"/>
    <col min="1537" max="1537" width="13.83203125" style="140" customWidth="1"/>
    <col min="1538" max="1538" width="60.6640625" style="140" customWidth="1"/>
    <col min="1539" max="1539" width="15.83203125" style="140" customWidth="1"/>
    <col min="1540" max="1546" width="13.83203125" style="140" customWidth="1"/>
    <col min="1547" max="1547" width="15.83203125" style="140" customWidth="1"/>
    <col min="1548" max="1792" width="9.33203125" style="140"/>
    <col min="1793" max="1793" width="13.83203125" style="140" customWidth="1"/>
    <col min="1794" max="1794" width="60.6640625" style="140" customWidth="1"/>
    <col min="1795" max="1795" width="15.83203125" style="140" customWidth="1"/>
    <col min="1796" max="1802" width="13.83203125" style="140" customWidth="1"/>
    <col min="1803" max="1803" width="15.83203125" style="140" customWidth="1"/>
    <col min="1804" max="2048" width="9.33203125" style="140"/>
    <col min="2049" max="2049" width="13.83203125" style="140" customWidth="1"/>
    <col min="2050" max="2050" width="60.6640625" style="140" customWidth="1"/>
    <col min="2051" max="2051" width="15.83203125" style="140" customWidth="1"/>
    <col min="2052" max="2058" width="13.83203125" style="140" customWidth="1"/>
    <col min="2059" max="2059" width="15.83203125" style="140" customWidth="1"/>
    <col min="2060" max="2304" width="9.33203125" style="140"/>
    <col min="2305" max="2305" width="13.83203125" style="140" customWidth="1"/>
    <col min="2306" max="2306" width="60.6640625" style="140" customWidth="1"/>
    <col min="2307" max="2307" width="15.83203125" style="140" customWidth="1"/>
    <col min="2308" max="2314" width="13.83203125" style="140" customWidth="1"/>
    <col min="2315" max="2315" width="15.83203125" style="140" customWidth="1"/>
    <col min="2316" max="2560" width="9.33203125" style="140"/>
    <col min="2561" max="2561" width="13.83203125" style="140" customWidth="1"/>
    <col min="2562" max="2562" width="60.6640625" style="140" customWidth="1"/>
    <col min="2563" max="2563" width="15.83203125" style="140" customWidth="1"/>
    <col min="2564" max="2570" width="13.83203125" style="140" customWidth="1"/>
    <col min="2571" max="2571" width="15.83203125" style="140" customWidth="1"/>
    <col min="2572" max="2816" width="9.33203125" style="140"/>
    <col min="2817" max="2817" width="13.83203125" style="140" customWidth="1"/>
    <col min="2818" max="2818" width="60.6640625" style="140" customWidth="1"/>
    <col min="2819" max="2819" width="15.83203125" style="140" customWidth="1"/>
    <col min="2820" max="2826" width="13.83203125" style="140" customWidth="1"/>
    <col min="2827" max="2827" width="15.83203125" style="140" customWidth="1"/>
    <col min="2828" max="3072" width="9.33203125" style="140"/>
    <col min="3073" max="3073" width="13.83203125" style="140" customWidth="1"/>
    <col min="3074" max="3074" width="60.6640625" style="140" customWidth="1"/>
    <col min="3075" max="3075" width="15.83203125" style="140" customWidth="1"/>
    <col min="3076" max="3082" width="13.83203125" style="140" customWidth="1"/>
    <col min="3083" max="3083" width="15.83203125" style="140" customWidth="1"/>
    <col min="3084" max="3328" width="9.33203125" style="140"/>
    <col min="3329" max="3329" width="13.83203125" style="140" customWidth="1"/>
    <col min="3330" max="3330" width="60.6640625" style="140" customWidth="1"/>
    <col min="3331" max="3331" width="15.83203125" style="140" customWidth="1"/>
    <col min="3332" max="3338" width="13.83203125" style="140" customWidth="1"/>
    <col min="3339" max="3339" width="15.83203125" style="140" customWidth="1"/>
    <col min="3340" max="3584" width="9.33203125" style="140"/>
    <col min="3585" max="3585" width="13.83203125" style="140" customWidth="1"/>
    <col min="3586" max="3586" width="60.6640625" style="140" customWidth="1"/>
    <col min="3587" max="3587" width="15.83203125" style="140" customWidth="1"/>
    <col min="3588" max="3594" width="13.83203125" style="140" customWidth="1"/>
    <col min="3595" max="3595" width="15.83203125" style="140" customWidth="1"/>
    <col min="3596" max="3840" width="9.33203125" style="140"/>
    <col min="3841" max="3841" width="13.83203125" style="140" customWidth="1"/>
    <col min="3842" max="3842" width="60.6640625" style="140" customWidth="1"/>
    <col min="3843" max="3843" width="15.83203125" style="140" customWidth="1"/>
    <col min="3844" max="3850" width="13.83203125" style="140" customWidth="1"/>
    <col min="3851" max="3851" width="15.83203125" style="140" customWidth="1"/>
    <col min="3852" max="4096" width="9.33203125" style="140"/>
    <col min="4097" max="4097" width="13.83203125" style="140" customWidth="1"/>
    <col min="4098" max="4098" width="60.6640625" style="140" customWidth="1"/>
    <col min="4099" max="4099" width="15.83203125" style="140" customWidth="1"/>
    <col min="4100" max="4106" width="13.83203125" style="140" customWidth="1"/>
    <col min="4107" max="4107" width="15.83203125" style="140" customWidth="1"/>
    <col min="4108" max="4352" width="9.33203125" style="140"/>
    <col min="4353" max="4353" width="13.83203125" style="140" customWidth="1"/>
    <col min="4354" max="4354" width="60.6640625" style="140" customWidth="1"/>
    <col min="4355" max="4355" width="15.83203125" style="140" customWidth="1"/>
    <col min="4356" max="4362" width="13.83203125" style="140" customWidth="1"/>
    <col min="4363" max="4363" width="15.83203125" style="140" customWidth="1"/>
    <col min="4364" max="4608" width="9.33203125" style="140"/>
    <col min="4609" max="4609" width="13.83203125" style="140" customWidth="1"/>
    <col min="4610" max="4610" width="60.6640625" style="140" customWidth="1"/>
    <col min="4611" max="4611" width="15.83203125" style="140" customWidth="1"/>
    <col min="4612" max="4618" width="13.83203125" style="140" customWidth="1"/>
    <col min="4619" max="4619" width="15.83203125" style="140" customWidth="1"/>
    <col min="4620" max="4864" width="9.33203125" style="140"/>
    <col min="4865" max="4865" width="13.83203125" style="140" customWidth="1"/>
    <col min="4866" max="4866" width="60.6640625" style="140" customWidth="1"/>
    <col min="4867" max="4867" width="15.83203125" style="140" customWidth="1"/>
    <col min="4868" max="4874" width="13.83203125" style="140" customWidth="1"/>
    <col min="4875" max="4875" width="15.83203125" style="140" customWidth="1"/>
    <col min="4876" max="5120" width="9.33203125" style="140"/>
    <col min="5121" max="5121" width="13.83203125" style="140" customWidth="1"/>
    <col min="5122" max="5122" width="60.6640625" style="140" customWidth="1"/>
    <col min="5123" max="5123" width="15.83203125" style="140" customWidth="1"/>
    <col min="5124" max="5130" width="13.83203125" style="140" customWidth="1"/>
    <col min="5131" max="5131" width="15.83203125" style="140" customWidth="1"/>
    <col min="5132" max="5376" width="9.33203125" style="140"/>
    <col min="5377" max="5377" width="13.83203125" style="140" customWidth="1"/>
    <col min="5378" max="5378" width="60.6640625" style="140" customWidth="1"/>
    <col min="5379" max="5379" width="15.83203125" style="140" customWidth="1"/>
    <col min="5380" max="5386" width="13.83203125" style="140" customWidth="1"/>
    <col min="5387" max="5387" width="15.83203125" style="140" customWidth="1"/>
    <col min="5388" max="5632" width="9.33203125" style="140"/>
    <col min="5633" max="5633" width="13.83203125" style="140" customWidth="1"/>
    <col min="5634" max="5634" width="60.6640625" style="140" customWidth="1"/>
    <col min="5635" max="5635" width="15.83203125" style="140" customWidth="1"/>
    <col min="5636" max="5642" width="13.83203125" style="140" customWidth="1"/>
    <col min="5643" max="5643" width="15.83203125" style="140" customWidth="1"/>
    <col min="5644" max="5888" width="9.33203125" style="140"/>
    <col min="5889" max="5889" width="13.83203125" style="140" customWidth="1"/>
    <col min="5890" max="5890" width="60.6640625" style="140" customWidth="1"/>
    <col min="5891" max="5891" width="15.83203125" style="140" customWidth="1"/>
    <col min="5892" max="5898" width="13.83203125" style="140" customWidth="1"/>
    <col min="5899" max="5899" width="15.83203125" style="140" customWidth="1"/>
    <col min="5900" max="6144" width="9.33203125" style="140"/>
    <col min="6145" max="6145" width="13.83203125" style="140" customWidth="1"/>
    <col min="6146" max="6146" width="60.6640625" style="140" customWidth="1"/>
    <col min="6147" max="6147" width="15.83203125" style="140" customWidth="1"/>
    <col min="6148" max="6154" width="13.83203125" style="140" customWidth="1"/>
    <col min="6155" max="6155" width="15.83203125" style="140" customWidth="1"/>
    <col min="6156" max="6400" width="9.33203125" style="140"/>
    <col min="6401" max="6401" width="13.83203125" style="140" customWidth="1"/>
    <col min="6402" max="6402" width="60.6640625" style="140" customWidth="1"/>
    <col min="6403" max="6403" width="15.83203125" style="140" customWidth="1"/>
    <col min="6404" max="6410" width="13.83203125" style="140" customWidth="1"/>
    <col min="6411" max="6411" width="15.83203125" style="140" customWidth="1"/>
    <col min="6412" max="6656" width="9.33203125" style="140"/>
    <col min="6657" max="6657" width="13.83203125" style="140" customWidth="1"/>
    <col min="6658" max="6658" width="60.6640625" style="140" customWidth="1"/>
    <col min="6659" max="6659" width="15.83203125" style="140" customWidth="1"/>
    <col min="6660" max="6666" width="13.83203125" style="140" customWidth="1"/>
    <col min="6667" max="6667" width="15.83203125" style="140" customWidth="1"/>
    <col min="6668" max="6912" width="9.33203125" style="140"/>
    <col min="6913" max="6913" width="13.83203125" style="140" customWidth="1"/>
    <col min="6914" max="6914" width="60.6640625" style="140" customWidth="1"/>
    <col min="6915" max="6915" width="15.83203125" style="140" customWidth="1"/>
    <col min="6916" max="6922" width="13.83203125" style="140" customWidth="1"/>
    <col min="6923" max="6923" width="15.83203125" style="140" customWidth="1"/>
    <col min="6924" max="7168" width="9.33203125" style="140"/>
    <col min="7169" max="7169" width="13.83203125" style="140" customWidth="1"/>
    <col min="7170" max="7170" width="60.6640625" style="140" customWidth="1"/>
    <col min="7171" max="7171" width="15.83203125" style="140" customWidth="1"/>
    <col min="7172" max="7178" width="13.83203125" style="140" customWidth="1"/>
    <col min="7179" max="7179" width="15.83203125" style="140" customWidth="1"/>
    <col min="7180" max="7424" width="9.33203125" style="140"/>
    <col min="7425" max="7425" width="13.83203125" style="140" customWidth="1"/>
    <col min="7426" max="7426" width="60.6640625" style="140" customWidth="1"/>
    <col min="7427" max="7427" width="15.83203125" style="140" customWidth="1"/>
    <col min="7428" max="7434" width="13.83203125" style="140" customWidth="1"/>
    <col min="7435" max="7435" width="15.83203125" style="140" customWidth="1"/>
    <col min="7436" max="7680" width="9.33203125" style="140"/>
    <col min="7681" max="7681" width="13.83203125" style="140" customWidth="1"/>
    <col min="7682" max="7682" width="60.6640625" style="140" customWidth="1"/>
    <col min="7683" max="7683" width="15.83203125" style="140" customWidth="1"/>
    <col min="7684" max="7690" width="13.83203125" style="140" customWidth="1"/>
    <col min="7691" max="7691" width="15.83203125" style="140" customWidth="1"/>
    <col min="7692" max="7936" width="9.33203125" style="140"/>
    <col min="7937" max="7937" width="13.83203125" style="140" customWidth="1"/>
    <col min="7938" max="7938" width="60.6640625" style="140" customWidth="1"/>
    <col min="7939" max="7939" width="15.83203125" style="140" customWidth="1"/>
    <col min="7940" max="7946" width="13.83203125" style="140" customWidth="1"/>
    <col min="7947" max="7947" width="15.83203125" style="140" customWidth="1"/>
    <col min="7948" max="8192" width="9.33203125" style="140"/>
    <col min="8193" max="8193" width="13.83203125" style="140" customWidth="1"/>
    <col min="8194" max="8194" width="60.6640625" style="140" customWidth="1"/>
    <col min="8195" max="8195" width="15.83203125" style="140" customWidth="1"/>
    <col min="8196" max="8202" width="13.83203125" style="140" customWidth="1"/>
    <col min="8203" max="8203" width="15.83203125" style="140" customWidth="1"/>
    <col min="8204" max="8448" width="9.33203125" style="140"/>
    <col min="8449" max="8449" width="13.83203125" style="140" customWidth="1"/>
    <col min="8450" max="8450" width="60.6640625" style="140" customWidth="1"/>
    <col min="8451" max="8451" width="15.83203125" style="140" customWidth="1"/>
    <col min="8452" max="8458" width="13.83203125" style="140" customWidth="1"/>
    <col min="8459" max="8459" width="15.83203125" style="140" customWidth="1"/>
    <col min="8460" max="8704" width="9.33203125" style="140"/>
    <col min="8705" max="8705" width="13.83203125" style="140" customWidth="1"/>
    <col min="8706" max="8706" width="60.6640625" style="140" customWidth="1"/>
    <col min="8707" max="8707" width="15.83203125" style="140" customWidth="1"/>
    <col min="8708" max="8714" width="13.83203125" style="140" customWidth="1"/>
    <col min="8715" max="8715" width="15.83203125" style="140" customWidth="1"/>
    <col min="8716" max="8960" width="9.33203125" style="140"/>
    <col min="8961" max="8961" width="13.83203125" style="140" customWidth="1"/>
    <col min="8962" max="8962" width="60.6640625" style="140" customWidth="1"/>
    <col min="8963" max="8963" width="15.83203125" style="140" customWidth="1"/>
    <col min="8964" max="8970" width="13.83203125" style="140" customWidth="1"/>
    <col min="8971" max="8971" width="15.83203125" style="140" customWidth="1"/>
    <col min="8972" max="9216" width="9.33203125" style="140"/>
    <col min="9217" max="9217" width="13.83203125" style="140" customWidth="1"/>
    <col min="9218" max="9218" width="60.6640625" style="140" customWidth="1"/>
    <col min="9219" max="9219" width="15.83203125" style="140" customWidth="1"/>
    <col min="9220" max="9226" width="13.83203125" style="140" customWidth="1"/>
    <col min="9227" max="9227" width="15.83203125" style="140" customWidth="1"/>
    <col min="9228" max="9472" width="9.33203125" style="140"/>
    <col min="9473" max="9473" width="13.83203125" style="140" customWidth="1"/>
    <col min="9474" max="9474" width="60.6640625" style="140" customWidth="1"/>
    <col min="9475" max="9475" width="15.83203125" style="140" customWidth="1"/>
    <col min="9476" max="9482" width="13.83203125" style="140" customWidth="1"/>
    <col min="9483" max="9483" width="15.83203125" style="140" customWidth="1"/>
    <col min="9484" max="9728" width="9.33203125" style="140"/>
    <col min="9729" max="9729" width="13.83203125" style="140" customWidth="1"/>
    <col min="9730" max="9730" width="60.6640625" style="140" customWidth="1"/>
    <col min="9731" max="9731" width="15.83203125" style="140" customWidth="1"/>
    <col min="9732" max="9738" width="13.83203125" style="140" customWidth="1"/>
    <col min="9739" max="9739" width="15.83203125" style="140" customWidth="1"/>
    <col min="9740" max="9984" width="9.33203125" style="140"/>
    <col min="9985" max="9985" width="13.83203125" style="140" customWidth="1"/>
    <col min="9986" max="9986" width="60.6640625" style="140" customWidth="1"/>
    <col min="9987" max="9987" width="15.83203125" style="140" customWidth="1"/>
    <col min="9988" max="9994" width="13.83203125" style="140" customWidth="1"/>
    <col min="9995" max="9995" width="15.83203125" style="140" customWidth="1"/>
    <col min="9996" max="10240" width="9.33203125" style="140"/>
    <col min="10241" max="10241" width="13.83203125" style="140" customWidth="1"/>
    <col min="10242" max="10242" width="60.6640625" style="140" customWidth="1"/>
    <col min="10243" max="10243" width="15.83203125" style="140" customWidth="1"/>
    <col min="10244" max="10250" width="13.83203125" style="140" customWidth="1"/>
    <col min="10251" max="10251" width="15.83203125" style="140" customWidth="1"/>
    <col min="10252" max="10496" width="9.33203125" style="140"/>
    <col min="10497" max="10497" width="13.83203125" style="140" customWidth="1"/>
    <col min="10498" max="10498" width="60.6640625" style="140" customWidth="1"/>
    <col min="10499" max="10499" width="15.83203125" style="140" customWidth="1"/>
    <col min="10500" max="10506" width="13.83203125" style="140" customWidth="1"/>
    <col min="10507" max="10507" width="15.83203125" style="140" customWidth="1"/>
    <col min="10508" max="10752" width="9.33203125" style="140"/>
    <col min="10753" max="10753" width="13.83203125" style="140" customWidth="1"/>
    <col min="10754" max="10754" width="60.6640625" style="140" customWidth="1"/>
    <col min="10755" max="10755" width="15.83203125" style="140" customWidth="1"/>
    <col min="10756" max="10762" width="13.83203125" style="140" customWidth="1"/>
    <col min="10763" max="10763" width="15.83203125" style="140" customWidth="1"/>
    <col min="10764" max="11008" width="9.33203125" style="140"/>
    <col min="11009" max="11009" width="13.83203125" style="140" customWidth="1"/>
    <col min="11010" max="11010" width="60.6640625" style="140" customWidth="1"/>
    <col min="11011" max="11011" width="15.83203125" style="140" customWidth="1"/>
    <col min="11012" max="11018" width="13.83203125" style="140" customWidth="1"/>
    <col min="11019" max="11019" width="15.83203125" style="140" customWidth="1"/>
    <col min="11020" max="11264" width="9.33203125" style="140"/>
    <col min="11265" max="11265" width="13.83203125" style="140" customWidth="1"/>
    <col min="11266" max="11266" width="60.6640625" style="140" customWidth="1"/>
    <col min="11267" max="11267" width="15.83203125" style="140" customWidth="1"/>
    <col min="11268" max="11274" width="13.83203125" style="140" customWidth="1"/>
    <col min="11275" max="11275" width="15.83203125" style="140" customWidth="1"/>
    <col min="11276" max="11520" width="9.33203125" style="140"/>
    <col min="11521" max="11521" width="13.83203125" style="140" customWidth="1"/>
    <col min="11522" max="11522" width="60.6640625" style="140" customWidth="1"/>
    <col min="11523" max="11523" width="15.83203125" style="140" customWidth="1"/>
    <col min="11524" max="11530" width="13.83203125" style="140" customWidth="1"/>
    <col min="11531" max="11531" width="15.83203125" style="140" customWidth="1"/>
    <col min="11532" max="11776" width="9.33203125" style="140"/>
    <col min="11777" max="11777" width="13.83203125" style="140" customWidth="1"/>
    <col min="11778" max="11778" width="60.6640625" style="140" customWidth="1"/>
    <col min="11779" max="11779" width="15.83203125" style="140" customWidth="1"/>
    <col min="11780" max="11786" width="13.83203125" style="140" customWidth="1"/>
    <col min="11787" max="11787" width="15.83203125" style="140" customWidth="1"/>
    <col min="11788" max="12032" width="9.33203125" style="140"/>
    <col min="12033" max="12033" width="13.83203125" style="140" customWidth="1"/>
    <col min="12034" max="12034" width="60.6640625" style="140" customWidth="1"/>
    <col min="12035" max="12035" width="15.83203125" style="140" customWidth="1"/>
    <col min="12036" max="12042" width="13.83203125" style="140" customWidth="1"/>
    <col min="12043" max="12043" width="15.83203125" style="140" customWidth="1"/>
    <col min="12044" max="12288" width="9.33203125" style="140"/>
    <col min="12289" max="12289" width="13.83203125" style="140" customWidth="1"/>
    <col min="12290" max="12290" width="60.6640625" style="140" customWidth="1"/>
    <col min="12291" max="12291" width="15.83203125" style="140" customWidth="1"/>
    <col min="12292" max="12298" width="13.83203125" style="140" customWidth="1"/>
    <col min="12299" max="12299" width="15.83203125" style="140" customWidth="1"/>
    <col min="12300" max="12544" width="9.33203125" style="140"/>
    <col min="12545" max="12545" width="13.83203125" style="140" customWidth="1"/>
    <col min="12546" max="12546" width="60.6640625" style="140" customWidth="1"/>
    <col min="12547" max="12547" width="15.83203125" style="140" customWidth="1"/>
    <col min="12548" max="12554" width="13.83203125" style="140" customWidth="1"/>
    <col min="12555" max="12555" width="15.83203125" style="140" customWidth="1"/>
    <col min="12556" max="12800" width="9.33203125" style="140"/>
    <col min="12801" max="12801" width="13.83203125" style="140" customWidth="1"/>
    <col min="12802" max="12802" width="60.6640625" style="140" customWidth="1"/>
    <col min="12803" max="12803" width="15.83203125" style="140" customWidth="1"/>
    <col min="12804" max="12810" width="13.83203125" style="140" customWidth="1"/>
    <col min="12811" max="12811" width="15.83203125" style="140" customWidth="1"/>
    <col min="12812" max="13056" width="9.33203125" style="140"/>
    <col min="13057" max="13057" width="13.83203125" style="140" customWidth="1"/>
    <col min="13058" max="13058" width="60.6640625" style="140" customWidth="1"/>
    <col min="13059" max="13059" width="15.83203125" style="140" customWidth="1"/>
    <col min="13060" max="13066" width="13.83203125" style="140" customWidth="1"/>
    <col min="13067" max="13067" width="15.83203125" style="140" customWidth="1"/>
    <col min="13068" max="13312" width="9.33203125" style="140"/>
    <col min="13313" max="13313" width="13.83203125" style="140" customWidth="1"/>
    <col min="13314" max="13314" width="60.6640625" style="140" customWidth="1"/>
    <col min="13315" max="13315" width="15.83203125" style="140" customWidth="1"/>
    <col min="13316" max="13322" width="13.83203125" style="140" customWidth="1"/>
    <col min="13323" max="13323" width="15.83203125" style="140" customWidth="1"/>
    <col min="13324" max="13568" width="9.33203125" style="140"/>
    <col min="13569" max="13569" width="13.83203125" style="140" customWidth="1"/>
    <col min="13570" max="13570" width="60.6640625" style="140" customWidth="1"/>
    <col min="13571" max="13571" width="15.83203125" style="140" customWidth="1"/>
    <col min="13572" max="13578" width="13.83203125" style="140" customWidth="1"/>
    <col min="13579" max="13579" width="15.83203125" style="140" customWidth="1"/>
    <col min="13580" max="13824" width="9.33203125" style="140"/>
    <col min="13825" max="13825" width="13.83203125" style="140" customWidth="1"/>
    <col min="13826" max="13826" width="60.6640625" style="140" customWidth="1"/>
    <col min="13827" max="13827" width="15.83203125" style="140" customWidth="1"/>
    <col min="13828" max="13834" width="13.83203125" style="140" customWidth="1"/>
    <col min="13835" max="13835" width="15.83203125" style="140" customWidth="1"/>
    <col min="13836" max="14080" width="9.33203125" style="140"/>
    <col min="14081" max="14081" width="13.83203125" style="140" customWidth="1"/>
    <col min="14082" max="14082" width="60.6640625" style="140" customWidth="1"/>
    <col min="14083" max="14083" width="15.83203125" style="140" customWidth="1"/>
    <col min="14084" max="14090" width="13.83203125" style="140" customWidth="1"/>
    <col min="14091" max="14091" width="15.83203125" style="140" customWidth="1"/>
    <col min="14092" max="14336" width="9.33203125" style="140"/>
    <col min="14337" max="14337" width="13.83203125" style="140" customWidth="1"/>
    <col min="14338" max="14338" width="60.6640625" style="140" customWidth="1"/>
    <col min="14339" max="14339" width="15.83203125" style="140" customWidth="1"/>
    <col min="14340" max="14346" width="13.83203125" style="140" customWidth="1"/>
    <col min="14347" max="14347" width="15.83203125" style="140" customWidth="1"/>
    <col min="14348" max="14592" width="9.33203125" style="140"/>
    <col min="14593" max="14593" width="13.83203125" style="140" customWidth="1"/>
    <col min="14594" max="14594" width="60.6640625" style="140" customWidth="1"/>
    <col min="14595" max="14595" width="15.83203125" style="140" customWidth="1"/>
    <col min="14596" max="14602" width="13.83203125" style="140" customWidth="1"/>
    <col min="14603" max="14603" width="15.83203125" style="140" customWidth="1"/>
    <col min="14604" max="14848" width="9.33203125" style="140"/>
    <col min="14849" max="14849" width="13.83203125" style="140" customWidth="1"/>
    <col min="14850" max="14850" width="60.6640625" style="140" customWidth="1"/>
    <col min="14851" max="14851" width="15.83203125" style="140" customWidth="1"/>
    <col min="14852" max="14858" width="13.83203125" style="140" customWidth="1"/>
    <col min="14859" max="14859" width="15.83203125" style="140" customWidth="1"/>
    <col min="14860" max="15104" width="9.33203125" style="140"/>
    <col min="15105" max="15105" width="13.83203125" style="140" customWidth="1"/>
    <col min="15106" max="15106" width="60.6640625" style="140" customWidth="1"/>
    <col min="15107" max="15107" width="15.83203125" style="140" customWidth="1"/>
    <col min="15108" max="15114" width="13.83203125" style="140" customWidth="1"/>
    <col min="15115" max="15115" width="15.83203125" style="140" customWidth="1"/>
    <col min="15116" max="15360" width="9.33203125" style="140"/>
    <col min="15361" max="15361" width="13.83203125" style="140" customWidth="1"/>
    <col min="15362" max="15362" width="60.6640625" style="140" customWidth="1"/>
    <col min="15363" max="15363" width="15.83203125" style="140" customWidth="1"/>
    <col min="15364" max="15370" width="13.83203125" style="140" customWidth="1"/>
    <col min="15371" max="15371" width="15.83203125" style="140" customWidth="1"/>
    <col min="15372" max="15616" width="9.33203125" style="140"/>
    <col min="15617" max="15617" width="13.83203125" style="140" customWidth="1"/>
    <col min="15618" max="15618" width="60.6640625" style="140" customWidth="1"/>
    <col min="15619" max="15619" width="15.83203125" style="140" customWidth="1"/>
    <col min="15620" max="15626" width="13.83203125" style="140" customWidth="1"/>
    <col min="15627" max="15627" width="15.83203125" style="140" customWidth="1"/>
    <col min="15628" max="15872" width="9.33203125" style="140"/>
    <col min="15873" max="15873" width="13.83203125" style="140" customWidth="1"/>
    <col min="15874" max="15874" width="60.6640625" style="140" customWidth="1"/>
    <col min="15875" max="15875" width="15.83203125" style="140" customWidth="1"/>
    <col min="15876" max="15882" width="13.83203125" style="140" customWidth="1"/>
    <col min="15883" max="15883" width="15.83203125" style="140" customWidth="1"/>
    <col min="15884" max="16128" width="9.33203125" style="140"/>
    <col min="16129" max="16129" width="13.83203125" style="140" customWidth="1"/>
    <col min="16130" max="16130" width="60.6640625" style="140" customWidth="1"/>
    <col min="16131" max="16131" width="15.83203125" style="140" customWidth="1"/>
    <col min="16132" max="16138" width="13.83203125" style="140" customWidth="1"/>
    <col min="16139" max="16139" width="15.83203125" style="140" customWidth="1"/>
    <col min="16140" max="16384" width="9.33203125" style="14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9" t="str">
        <f>CONCATENATE("9.2. melléklet ",[1]RM_ALAPADATOK!A7," ",[1]RM_ALAPADATOK!B7," ",[1]RM_ALAPADATOK!C7," ",[1]RM_ALAPADATOK!D7," ",[1]RM_ALAPADATOK!E7," ",[1]RM_ALAPADATOK!F7," ",[1]RM_ALAPADATOK!G7," ",[1]RM_ALAPADATOK!H7)</f>
        <v>9.2. melléklet a … / 2020. ( ……. ) önkormányzati rendelethez</v>
      </c>
    </row>
    <row r="2" spans="1:11" s="213" customFormat="1" ht="36" x14ac:dyDescent="0.2">
      <c r="A2" s="211" t="s">
        <v>335</v>
      </c>
      <c r="B2" s="407" t="str">
        <f>[1]RM_ALAPADATOK!A11</f>
        <v>Leveleki Közös Önkormányzati Hivatal</v>
      </c>
      <c r="C2" s="408"/>
      <c r="D2" s="408"/>
      <c r="E2" s="408"/>
      <c r="F2" s="408"/>
      <c r="G2" s="408"/>
      <c r="H2" s="408"/>
      <c r="I2" s="408"/>
      <c r="J2" s="408"/>
      <c r="K2" s="212" t="s">
        <v>336</v>
      </c>
    </row>
    <row r="3" spans="1:11" s="213" customFormat="1" ht="23.1" customHeight="1" thickBot="1" x14ac:dyDescent="0.25">
      <c r="A3" s="214" t="s">
        <v>337</v>
      </c>
      <c r="B3" s="409" t="s">
        <v>338</v>
      </c>
      <c r="C3" s="410"/>
      <c r="D3" s="410"/>
      <c r="E3" s="410"/>
      <c r="F3" s="410"/>
      <c r="G3" s="410"/>
      <c r="H3" s="410"/>
      <c r="I3" s="410"/>
      <c r="J3" s="410"/>
      <c r="K3" s="215" t="s">
        <v>339</v>
      </c>
    </row>
    <row r="4" spans="1:11" s="213" customFormat="1" ht="12.95" customHeight="1" thickBot="1" x14ac:dyDescent="0.25">
      <c r="A4" s="216"/>
      <c r="B4" s="217"/>
      <c r="C4" s="218"/>
      <c r="D4" s="218"/>
      <c r="E4" s="218"/>
      <c r="F4" s="218"/>
      <c r="G4" s="218"/>
      <c r="H4" s="218"/>
      <c r="I4" s="218"/>
      <c r="J4" s="218"/>
      <c r="K4" s="219" t="s">
        <v>2</v>
      </c>
    </row>
    <row r="5" spans="1:11" s="220" customFormat="1" ht="14.1" customHeight="1" x14ac:dyDescent="0.2">
      <c r="A5" s="411" t="s">
        <v>3</v>
      </c>
      <c r="B5" s="414" t="s">
        <v>4</v>
      </c>
      <c r="C5" s="414" t="s">
        <v>340</v>
      </c>
      <c r="D5" s="414" t="str">
        <f>CONCATENATE('[1]RM_9.1.sz.mell'!D5:I5)</f>
        <v xml:space="preserve">1 . sz. módosítás </v>
      </c>
      <c r="E5" s="414" t="str">
        <f>CONCATENATE('[1]RM_9.1.sz.mell'!E5)</f>
        <v xml:space="preserve">2. sz. módosítás </v>
      </c>
      <c r="F5" s="414" t="str">
        <f>CONCATENATE('[1]RM_9.1.sz.mell'!F5)</f>
        <v xml:space="preserve">3. sz. módosítás </v>
      </c>
      <c r="G5" s="414" t="str">
        <f>CONCATENATE('[1]RM_9.1.sz.mell'!G5)</f>
        <v xml:space="preserve">… . sz. módosítás </v>
      </c>
      <c r="H5" s="414" t="str">
        <f>CONCATENATE('[1]RM_9.1.sz.mell'!H5)</f>
        <v xml:space="preserve">… . sz. módosítás </v>
      </c>
      <c r="I5" s="414" t="str">
        <f>CONCATENATE('[1]RM_9.1.sz.mell'!I5)</f>
        <v xml:space="preserve">… . sz. módosítás </v>
      </c>
      <c r="J5" s="414" t="s">
        <v>341</v>
      </c>
      <c r="K5" s="399" t="str">
        <f>CONCATENATE('[1]RM_9.1.sz.mell'!K5)</f>
        <v>….számú módosítás utáni előirányzat</v>
      </c>
    </row>
    <row r="6" spans="1:11" ht="12.75" customHeight="1" x14ac:dyDescent="0.2">
      <c r="A6" s="412"/>
      <c r="B6" s="415"/>
      <c r="C6" s="417"/>
      <c r="D6" s="417"/>
      <c r="E6" s="417"/>
      <c r="F6" s="417"/>
      <c r="G6" s="417"/>
      <c r="H6" s="417"/>
      <c r="I6" s="417"/>
      <c r="J6" s="417"/>
      <c r="K6" s="400"/>
    </row>
    <row r="7" spans="1:11" s="221" customFormat="1" ht="9.9499999999999993" customHeight="1" thickBot="1" x14ac:dyDescent="0.25">
      <c r="A7" s="413"/>
      <c r="B7" s="416"/>
      <c r="C7" s="418"/>
      <c r="D7" s="418"/>
      <c r="E7" s="418"/>
      <c r="F7" s="418"/>
      <c r="G7" s="418"/>
      <c r="H7" s="418"/>
      <c r="I7" s="418"/>
      <c r="J7" s="418"/>
      <c r="K7" s="401"/>
    </row>
    <row r="8" spans="1:11" s="226" customFormat="1" ht="10.5" customHeight="1" thickBot="1" x14ac:dyDescent="0.25">
      <c r="A8" s="222" t="s">
        <v>12</v>
      </c>
      <c r="B8" s="223" t="s">
        <v>13</v>
      </c>
      <c r="C8" s="223" t="s">
        <v>14</v>
      </c>
      <c r="D8" s="223" t="s">
        <v>15</v>
      </c>
      <c r="E8" s="223" t="s">
        <v>16</v>
      </c>
      <c r="F8" s="223" t="s">
        <v>283</v>
      </c>
      <c r="G8" s="223" t="s">
        <v>18</v>
      </c>
      <c r="H8" s="223" t="s">
        <v>19</v>
      </c>
      <c r="I8" s="223" t="s">
        <v>20</v>
      </c>
      <c r="J8" s="224" t="s">
        <v>21</v>
      </c>
      <c r="K8" s="225" t="s">
        <v>22</v>
      </c>
    </row>
    <row r="9" spans="1:11" s="226" customFormat="1" ht="10.5" customHeight="1" thickBot="1" x14ac:dyDescent="0.25">
      <c r="A9" s="402" t="s">
        <v>278</v>
      </c>
      <c r="B9" s="403"/>
      <c r="C9" s="403"/>
      <c r="D9" s="403"/>
      <c r="E9" s="403"/>
      <c r="F9" s="403"/>
      <c r="G9" s="403"/>
      <c r="H9" s="403"/>
      <c r="I9" s="403"/>
      <c r="J9" s="403"/>
      <c r="K9" s="404"/>
    </row>
    <row r="10" spans="1:11" s="229" customFormat="1" ht="12" customHeight="1" thickBot="1" x14ac:dyDescent="0.25">
      <c r="A10" s="227" t="s">
        <v>23</v>
      </c>
      <c r="B10" s="228" t="s">
        <v>342</v>
      </c>
      <c r="C10" s="184">
        <f>'[1]KV_9.2.sz.mell'!C8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29" customFormat="1" ht="12" customHeight="1" x14ac:dyDescent="0.2">
      <c r="A11" s="230" t="s">
        <v>25</v>
      </c>
      <c r="B11" s="231" t="s">
        <v>77</v>
      </c>
      <c r="C11" s="86">
        <f>'[1]KV_9.2.sz.mell'!C9</f>
        <v>0</v>
      </c>
      <c r="D11" s="85"/>
      <c r="E11" s="85"/>
      <c r="F11" s="85"/>
      <c r="G11" s="85"/>
      <c r="H11" s="85"/>
      <c r="I11" s="85"/>
      <c r="J11" s="232">
        <f>D11+E11+F11+G11+H11+I11</f>
        <v>0</v>
      </c>
      <c r="K11" s="233">
        <f>C11+J11</f>
        <v>0</v>
      </c>
    </row>
    <row r="12" spans="1:11" s="229" customFormat="1" ht="12" customHeight="1" x14ac:dyDescent="0.2">
      <c r="A12" s="234" t="s">
        <v>27</v>
      </c>
      <c r="B12" s="235" t="s">
        <v>79</v>
      </c>
      <c r="C12" s="27">
        <f>'[1]KV_9.2.sz.mell'!C10</f>
        <v>0</v>
      </c>
      <c r="D12" s="28"/>
      <c r="E12" s="28"/>
      <c r="F12" s="28"/>
      <c r="G12" s="28"/>
      <c r="H12" s="28"/>
      <c r="I12" s="28"/>
      <c r="J12" s="236">
        <f t="shared" ref="J12:J21" si="1">D12+E12+F12+G12+H12+I12</f>
        <v>0</v>
      </c>
      <c r="K12" s="233">
        <f t="shared" ref="K12:K21" si="2">C12+J12</f>
        <v>0</v>
      </c>
    </row>
    <row r="13" spans="1:11" s="229" customFormat="1" ht="12" customHeight="1" x14ac:dyDescent="0.2">
      <c r="A13" s="234" t="s">
        <v>29</v>
      </c>
      <c r="B13" s="235" t="s">
        <v>81</v>
      </c>
      <c r="C13" s="27">
        <f>'[1]KV_9.2.sz.mell'!C11</f>
        <v>380000</v>
      </c>
      <c r="D13" s="28"/>
      <c r="E13" s="28"/>
      <c r="F13" s="28"/>
      <c r="G13" s="28"/>
      <c r="H13" s="28"/>
      <c r="I13" s="28"/>
      <c r="J13" s="236">
        <f t="shared" si="1"/>
        <v>0</v>
      </c>
      <c r="K13" s="233">
        <f t="shared" si="2"/>
        <v>380000</v>
      </c>
    </row>
    <row r="14" spans="1:11" s="229" customFormat="1" ht="12" customHeight="1" x14ac:dyDescent="0.2">
      <c r="A14" s="234" t="s">
        <v>31</v>
      </c>
      <c r="B14" s="235" t="s">
        <v>83</v>
      </c>
      <c r="C14" s="27">
        <f>'[1]KV_9.2.sz.mell'!C12</f>
        <v>0</v>
      </c>
      <c r="D14" s="28"/>
      <c r="E14" s="28"/>
      <c r="F14" s="28"/>
      <c r="G14" s="28"/>
      <c r="H14" s="28"/>
      <c r="I14" s="28"/>
      <c r="J14" s="236">
        <f t="shared" si="1"/>
        <v>0</v>
      </c>
      <c r="K14" s="233">
        <f t="shared" si="2"/>
        <v>0</v>
      </c>
    </row>
    <row r="15" spans="1:11" s="229" customFormat="1" ht="12" customHeight="1" x14ac:dyDescent="0.2">
      <c r="A15" s="234" t="s">
        <v>33</v>
      </c>
      <c r="B15" s="235" t="s">
        <v>85</v>
      </c>
      <c r="C15" s="27">
        <f>'[1]KV_9.2.sz.mell'!C13</f>
        <v>0</v>
      </c>
      <c r="D15" s="28"/>
      <c r="E15" s="28"/>
      <c r="F15" s="28"/>
      <c r="G15" s="28"/>
      <c r="H15" s="28"/>
      <c r="I15" s="28"/>
      <c r="J15" s="236">
        <f t="shared" si="1"/>
        <v>0</v>
      </c>
      <c r="K15" s="233">
        <f t="shared" si="2"/>
        <v>0</v>
      </c>
    </row>
    <row r="16" spans="1:11" s="229" customFormat="1" ht="12" customHeight="1" x14ac:dyDescent="0.2">
      <c r="A16" s="234" t="s">
        <v>35</v>
      </c>
      <c r="B16" s="235" t="s">
        <v>343</v>
      </c>
      <c r="C16" s="27">
        <f>'[1]KV_9.2.sz.mell'!C14</f>
        <v>0</v>
      </c>
      <c r="D16" s="28"/>
      <c r="E16" s="28"/>
      <c r="F16" s="28"/>
      <c r="G16" s="28"/>
      <c r="H16" s="28"/>
      <c r="I16" s="28"/>
      <c r="J16" s="236">
        <f t="shared" si="1"/>
        <v>0</v>
      </c>
      <c r="K16" s="233">
        <f t="shared" si="2"/>
        <v>0</v>
      </c>
    </row>
    <row r="17" spans="1:11" s="229" customFormat="1" ht="12" customHeight="1" x14ac:dyDescent="0.2">
      <c r="A17" s="234" t="s">
        <v>193</v>
      </c>
      <c r="B17" s="237" t="s">
        <v>344</v>
      </c>
      <c r="C17" s="27">
        <f>'[1]KV_9.2.sz.mell'!C15</f>
        <v>0</v>
      </c>
      <c r="D17" s="28"/>
      <c r="E17" s="28"/>
      <c r="F17" s="28"/>
      <c r="G17" s="28"/>
      <c r="H17" s="28"/>
      <c r="I17" s="28"/>
      <c r="J17" s="236">
        <f t="shared" si="1"/>
        <v>0</v>
      </c>
      <c r="K17" s="233">
        <f t="shared" si="2"/>
        <v>0</v>
      </c>
    </row>
    <row r="18" spans="1:11" s="229" customFormat="1" ht="12" customHeight="1" x14ac:dyDescent="0.2">
      <c r="A18" s="234" t="s">
        <v>195</v>
      </c>
      <c r="B18" s="235" t="s">
        <v>345</v>
      </c>
      <c r="C18" s="27">
        <f>'[1]KV_9.2.sz.mell'!C16</f>
        <v>0</v>
      </c>
      <c r="D18" s="28"/>
      <c r="E18" s="28"/>
      <c r="F18" s="28"/>
      <c r="G18" s="28"/>
      <c r="H18" s="28"/>
      <c r="I18" s="28"/>
      <c r="J18" s="236">
        <f t="shared" si="1"/>
        <v>0</v>
      </c>
      <c r="K18" s="233">
        <f t="shared" si="2"/>
        <v>0</v>
      </c>
    </row>
    <row r="19" spans="1:11" s="238" customFormat="1" ht="12" customHeight="1" x14ac:dyDescent="0.2">
      <c r="A19" s="234" t="s">
        <v>197</v>
      </c>
      <c r="B19" s="235" t="s">
        <v>93</v>
      </c>
      <c r="C19" s="27">
        <f>'[1]KV_9.2.sz.mell'!C17</f>
        <v>0</v>
      </c>
      <c r="D19" s="28"/>
      <c r="E19" s="28"/>
      <c r="F19" s="28"/>
      <c r="G19" s="28"/>
      <c r="H19" s="28"/>
      <c r="I19" s="28"/>
      <c r="J19" s="236">
        <f t="shared" si="1"/>
        <v>0</v>
      </c>
      <c r="K19" s="233">
        <f t="shared" si="2"/>
        <v>0</v>
      </c>
    </row>
    <row r="20" spans="1:11" s="238" customFormat="1" ht="12" customHeight="1" x14ac:dyDescent="0.2">
      <c r="A20" s="234" t="s">
        <v>199</v>
      </c>
      <c r="B20" s="235" t="s">
        <v>95</v>
      </c>
      <c r="C20" s="27">
        <f>'[1]KV_9.2.sz.mell'!C18</f>
        <v>0</v>
      </c>
      <c r="D20" s="28"/>
      <c r="E20" s="28"/>
      <c r="F20" s="28"/>
      <c r="G20" s="28"/>
      <c r="H20" s="28"/>
      <c r="I20" s="28"/>
      <c r="J20" s="236">
        <f t="shared" si="1"/>
        <v>0</v>
      </c>
      <c r="K20" s="233">
        <f t="shared" si="2"/>
        <v>0</v>
      </c>
    </row>
    <row r="21" spans="1:11" s="238" customFormat="1" ht="12" customHeight="1" thickBot="1" x14ac:dyDescent="0.25">
      <c r="A21" s="239" t="s">
        <v>201</v>
      </c>
      <c r="B21" s="237" t="s">
        <v>97</v>
      </c>
      <c r="C21" s="34">
        <f>'[1]KV_9.2.sz.mell'!C19</f>
        <v>0</v>
      </c>
      <c r="D21" s="35"/>
      <c r="E21" s="35"/>
      <c r="F21" s="35"/>
      <c r="G21" s="35"/>
      <c r="H21" s="35"/>
      <c r="I21" s="35"/>
      <c r="J21" s="240">
        <f t="shared" si="1"/>
        <v>0</v>
      </c>
      <c r="K21" s="233">
        <f t="shared" si="2"/>
        <v>0</v>
      </c>
    </row>
    <row r="22" spans="1:11" s="229" customFormat="1" ht="12" customHeight="1" thickBot="1" x14ac:dyDescent="0.25">
      <c r="A22" s="227" t="s">
        <v>37</v>
      </c>
      <c r="B22" s="228" t="s">
        <v>346</v>
      </c>
      <c r="C22" s="184">
        <f>'[1]KV_9.2.sz.mell'!C20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238" customFormat="1" ht="12" customHeight="1" x14ac:dyDescent="0.2">
      <c r="A23" s="241" t="s">
        <v>39</v>
      </c>
      <c r="B23" s="242" t="s">
        <v>40</v>
      </c>
      <c r="C23" s="22">
        <f>'[1]KV_9.2.sz.mell'!C21</f>
        <v>0</v>
      </c>
      <c r="D23" s="23"/>
      <c r="E23" s="23"/>
      <c r="F23" s="23"/>
      <c r="G23" s="23"/>
      <c r="H23" s="23"/>
      <c r="I23" s="23"/>
      <c r="J23" s="243">
        <f>D23+E23+F23+G23+H23+I23</f>
        <v>0</v>
      </c>
      <c r="K23" s="233">
        <f>C23+J23</f>
        <v>0</v>
      </c>
    </row>
    <row r="24" spans="1:11" s="238" customFormat="1" ht="12" customHeight="1" x14ac:dyDescent="0.2">
      <c r="A24" s="234" t="s">
        <v>41</v>
      </c>
      <c r="B24" s="235" t="s">
        <v>347</v>
      </c>
      <c r="C24" s="27">
        <f>'[1]KV_9.2.sz.mell'!C22</f>
        <v>0</v>
      </c>
      <c r="D24" s="28"/>
      <c r="E24" s="28"/>
      <c r="F24" s="28"/>
      <c r="G24" s="28"/>
      <c r="H24" s="28"/>
      <c r="I24" s="28"/>
      <c r="J24" s="236">
        <f>D24+E24+F24+G24+H24+I24</f>
        <v>0</v>
      </c>
      <c r="K24" s="244">
        <f>C24+J24</f>
        <v>0</v>
      </c>
    </row>
    <row r="25" spans="1:11" s="238" customFormat="1" ht="12" customHeight="1" x14ac:dyDescent="0.2">
      <c r="A25" s="234" t="s">
        <v>43</v>
      </c>
      <c r="B25" s="235" t="s">
        <v>348</v>
      </c>
      <c r="C25" s="27">
        <f>'[1]KV_9.2.sz.mell'!C23</f>
        <v>953160</v>
      </c>
      <c r="D25" s="28"/>
      <c r="E25" s="28"/>
      <c r="F25" s="28">
        <v>1692385</v>
      </c>
      <c r="G25" s="28"/>
      <c r="H25" s="28"/>
      <c r="I25" s="28"/>
      <c r="J25" s="236">
        <f>D25+E25+F25+G25+H25+I25</f>
        <v>1692385</v>
      </c>
      <c r="K25" s="244">
        <f>C25+J25</f>
        <v>2645545</v>
      </c>
    </row>
    <row r="26" spans="1:11" s="238" customFormat="1" ht="12" customHeight="1" thickBot="1" x14ac:dyDescent="0.25">
      <c r="A26" s="234" t="s">
        <v>45</v>
      </c>
      <c r="B26" s="245" t="s">
        <v>349</v>
      </c>
      <c r="C26" s="34">
        <f>'[1]KV_9.2.sz.mell'!C24</f>
        <v>0</v>
      </c>
      <c r="D26" s="35" t="s">
        <v>350</v>
      </c>
      <c r="E26" s="35"/>
      <c r="F26" s="35"/>
      <c r="G26" s="35"/>
      <c r="H26" s="35"/>
      <c r="I26" s="35"/>
      <c r="J26" s="246"/>
      <c r="K26" s="247"/>
    </row>
    <row r="27" spans="1:11" s="238" customFormat="1" ht="12" customHeight="1" thickBot="1" x14ac:dyDescent="0.25">
      <c r="A27" s="159" t="s">
        <v>51</v>
      </c>
      <c r="B27" s="248" t="s">
        <v>290</v>
      </c>
      <c r="C27" s="39">
        <f>'[1]KV_9.2.sz.mell'!C25</f>
        <v>0</v>
      </c>
      <c r="D27" s="249"/>
      <c r="E27" s="249"/>
      <c r="F27" s="249"/>
      <c r="G27" s="249"/>
      <c r="H27" s="249"/>
      <c r="I27" s="249"/>
      <c r="J27" s="246">
        <f>D27+E27+F27+G27+H27+I27</f>
        <v>0</v>
      </c>
      <c r="K27" s="250">
        <f>C27+J27</f>
        <v>0</v>
      </c>
    </row>
    <row r="28" spans="1:11" s="238" customFormat="1" ht="12" customHeight="1" thickBot="1" x14ac:dyDescent="0.25">
      <c r="A28" s="159" t="s">
        <v>241</v>
      </c>
      <c r="B28" s="248" t="s">
        <v>351</v>
      </c>
      <c r="C28" s="184">
        <f>'[1]KV_9.2.sz.mell'!C26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238" customFormat="1" ht="12" customHeight="1" x14ac:dyDescent="0.2">
      <c r="A29" s="241" t="s">
        <v>67</v>
      </c>
      <c r="B29" s="251" t="s">
        <v>54</v>
      </c>
      <c r="C29" s="45">
        <f>'[1]KV_9.2.sz.mell'!C27</f>
        <v>0</v>
      </c>
      <c r="D29" s="44"/>
      <c r="E29" s="44"/>
      <c r="F29" s="44"/>
      <c r="G29" s="44"/>
      <c r="H29" s="44"/>
      <c r="I29" s="44"/>
      <c r="J29" s="243">
        <f>D29+E29+F29+G29+H29+I29</f>
        <v>0</v>
      </c>
      <c r="K29" s="233">
        <f>C29+J29</f>
        <v>0</v>
      </c>
    </row>
    <row r="30" spans="1:11" s="238" customFormat="1" ht="12" customHeight="1" x14ac:dyDescent="0.2">
      <c r="A30" s="241" t="s">
        <v>68</v>
      </c>
      <c r="B30" s="251" t="s">
        <v>347</v>
      </c>
      <c r="C30" s="42">
        <f>'[1]KV_9.2.sz.mell'!C28</f>
        <v>0</v>
      </c>
      <c r="D30" s="43"/>
      <c r="E30" s="43"/>
      <c r="F30" s="43"/>
      <c r="G30" s="43"/>
      <c r="H30" s="43"/>
      <c r="I30" s="43"/>
      <c r="J30" s="243">
        <f>D30+E30+F30+G30+H30+I30</f>
        <v>0</v>
      </c>
      <c r="K30" s="233">
        <f>C30+J30</f>
        <v>0</v>
      </c>
    </row>
    <row r="31" spans="1:11" s="238" customFormat="1" ht="12" customHeight="1" x14ac:dyDescent="0.2">
      <c r="A31" s="241" t="s">
        <v>69</v>
      </c>
      <c r="B31" s="252" t="s">
        <v>352</v>
      </c>
      <c r="C31" s="42">
        <f>'[1]KV_9.2.sz.mell'!C29</f>
        <v>0</v>
      </c>
      <c r="D31" s="43"/>
      <c r="E31" s="43"/>
      <c r="F31" s="43"/>
      <c r="G31" s="43"/>
      <c r="H31" s="43"/>
      <c r="I31" s="43"/>
      <c r="J31" s="243">
        <f>D31+E31+F31+G31+H31+I31</f>
        <v>0</v>
      </c>
      <c r="K31" s="233">
        <f>C31+J31</f>
        <v>0</v>
      </c>
    </row>
    <row r="32" spans="1:11" s="238" customFormat="1" ht="12" customHeight="1" thickBot="1" x14ac:dyDescent="0.25">
      <c r="A32" s="234" t="s">
        <v>70</v>
      </c>
      <c r="B32" s="253" t="s">
        <v>353</v>
      </c>
      <c r="C32" s="46">
        <f>'[1]KV_9.2.sz.mell'!C30</f>
        <v>0</v>
      </c>
      <c r="D32" s="47"/>
      <c r="E32" s="47"/>
      <c r="F32" s="47"/>
      <c r="G32" s="47"/>
      <c r="H32" s="47"/>
      <c r="I32" s="47"/>
      <c r="J32" s="243">
        <f>D32+E32+F32+G32+H32+I32</f>
        <v>0</v>
      </c>
      <c r="K32" s="233">
        <f>C32+J32</f>
        <v>0</v>
      </c>
    </row>
    <row r="33" spans="1:11" s="238" customFormat="1" ht="12" customHeight="1" thickBot="1" x14ac:dyDescent="0.25">
      <c r="A33" s="159" t="s">
        <v>74</v>
      </c>
      <c r="B33" s="248" t="s">
        <v>354</v>
      </c>
      <c r="C33" s="184">
        <f>'[1]KV_9.2.sz.mell'!C31</f>
        <v>0</v>
      </c>
      <c r="D33" s="184">
        <f t="shared" ref="D33:I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>+J34+J35+J36</f>
        <v>0</v>
      </c>
      <c r="K33" s="185">
        <f>+K34+K35+K36</f>
        <v>0</v>
      </c>
    </row>
    <row r="34" spans="1:11" s="238" customFormat="1" ht="12" customHeight="1" x14ac:dyDescent="0.2">
      <c r="A34" s="241" t="s">
        <v>76</v>
      </c>
      <c r="B34" s="251" t="s">
        <v>101</v>
      </c>
      <c r="C34" s="45">
        <f>'[1]KV_9.2.sz.mell'!C32</f>
        <v>0</v>
      </c>
      <c r="D34" s="44"/>
      <c r="E34" s="44"/>
      <c r="F34" s="44"/>
      <c r="G34" s="44"/>
      <c r="H34" s="44"/>
      <c r="I34" s="44"/>
      <c r="J34" s="243">
        <f>D34+E34+F34+G34+H34+I34</f>
        <v>0</v>
      </c>
      <c r="K34" s="233">
        <f>C34+J34</f>
        <v>0</v>
      </c>
    </row>
    <row r="35" spans="1:11" s="238" customFormat="1" ht="12" customHeight="1" x14ac:dyDescent="0.2">
      <c r="A35" s="241" t="s">
        <v>78</v>
      </c>
      <c r="B35" s="252" t="s">
        <v>103</v>
      </c>
      <c r="C35" s="42">
        <f>'[1]KV_9.2.sz.mell'!C33</f>
        <v>0</v>
      </c>
      <c r="D35" s="43"/>
      <c r="E35" s="43"/>
      <c r="F35" s="43"/>
      <c r="G35" s="43"/>
      <c r="H35" s="43"/>
      <c r="I35" s="43"/>
      <c r="J35" s="243">
        <f>D35+E35+F35+G35+H35+I35</f>
        <v>0</v>
      </c>
      <c r="K35" s="233">
        <f>C35+J35</f>
        <v>0</v>
      </c>
    </row>
    <row r="36" spans="1:11" s="238" customFormat="1" ht="12" customHeight="1" thickBot="1" x14ac:dyDescent="0.25">
      <c r="A36" s="234" t="s">
        <v>80</v>
      </c>
      <c r="B36" s="253" t="s">
        <v>105</v>
      </c>
      <c r="C36" s="46">
        <f>'[1]KV_9.2.sz.mell'!C34</f>
        <v>0</v>
      </c>
      <c r="D36" s="47"/>
      <c r="E36" s="47"/>
      <c r="F36" s="47"/>
      <c r="G36" s="47"/>
      <c r="H36" s="47"/>
      <c r="I36" s="47"/>
      <c r="J36" s="243">
        <f>D36+E36+F36+G36+H36+I36</f>
        <v>0</v>
      </c>
      <c r="K36" s="254">
        <f>C36+J36</f>
        <v>0</v>
      </c>
    </row>
    <row r="37" spans="1:11" s="229" customFormat="1" ht="12" customHeight="1" thickBot="1" x14ac:dyDescent="0.25">
      <c r="A37" s="159" t="s">
        <v>98</v>
      </c>
      <c r="B37" s="248" t="s">
        <v>292</v>
      </c>
      <c r="C37" s="39">
        <f>'[1]KV_9.2.sz.mell'!C35</f>
        <v>200000</v>
      </c>
      <c r="D37" s="249"/>
      <c r="E37" s="249"/>
      <c r="F37" s="249"/>
      <c r="G37" s="249"/>
      <c r="H37" s="249"/>
      <c r="I37" s="249"/>
      <c r="J37" s="184">
        <f>D37+E37+F37+G37+H37+I37</f>
        <v>0</v>
      </c>
      <c r="K37" s="250">
        <f>C37+J37</f>
        <v>200000</v>
      </c>
    </row>
    <row r="38" spans="1:11" s="229" customFormat="1" ht="12" customHeight="1" thickBot="1" x14ac:dyDescent="0.25">
      <c r="A38" s="159" t="s">
        <v>258</v>
      </c>
      <c r="B38" s="248" t="s">
        <v>355</v>
      </c>
      <c r="C38" s="39">
        <f>'[1]KV_9.2.sz.mell'!C36</f>
        <v>0</v>
      </c>
      <c r="D38" s="249"/>
      <c r="E38" s="249"/>
      <c r="F38" s="249"/>
      <c r="G38" s="249"/>
      <c r="H38" s="249"/>
      <c r="I38" s="249"/>
      <c r="J38" s="255">
        <f>D38+E38+F38+G38+H38+I38</f>
        <v>0</v>
      </c>
      <c r="K38" s="233">
        <f>C38+J38</f>
        <v>0</v>
      </c>
    </row>
    <row r="39" spans="1:11" s="229" customFormat="1" ht="12" customHeight="1" thickBot="1" x14ac:dyDescent="0.25">
      <c r="A39" s="227" t="s">
        <v>120</v>
      </c>
      <c r="B39" s="248" t="s">
        <v>356</v>
      </c>
      <c r="C39" s="184">
        <f>'[1]KV_9.2.sz.mell'!C37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29" customFormat="1" ht="12" customHeight="1" thickBot="1" x14ac:dyDescent="0.25">
      <c r="A40" s="256" t="s">
        <v>267</v>
      </c>
      <c r="B40" s="248" t="s">
        <v>357</v>
      </c>
      <c r="C40" s="184">
        <f>'[1]KV_9.2.sz.mell'!C38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0</v>
      </c>
      <c r="J40" s="184">
        <f t="shared" si="7"/>
        <v>1274721</v>
      </c>
      <c r="K40" s="185">
        <f>+K41+K42+K43</f>
        <v>78376243</v>
      </c>
    </row>
    <row r="41" spans="1:11" s="229" customFormat="1" ht="12" customHeight="1" x14ac:dyDescent="0.2">
      <c r="A41" s="241" t="s">
        <v>358</v>
      </c>
      <c r="B41" s="251" t="s">
        <v>359</v>
      </c>
      <c r="C41" s="45">
        <f>'[1]KV_9.2.sz.mell'!C39</f>
        <v>0</v>
      </c>
      <c r="D41" s="44"/>
      <c r="E41" s="44">
        <v>929499</v>
      </c>
      <c r="F41" s="44"/>
      <c r="G41" s="44"/>
      <c r="H41" s="44"/>
      <c r="I41" s="44"/>
      <c r="J41" s="243">
        <f>D41+E41+F41+G41+H41+I41</f>
        <v>929499</v>
      </c>
      <c r="K41" s="233">
        <f>C41+J41</f>
        <v>929499</v>
      </c>
    </row>
    <row r="42" spans="1:11" s="229" customFormat="1" ht="12" customHeight="1" x14ac:dyDescent="0.2">
      <c r="A42" s="241" t="s">
        <v>360</v>
      </c>
      <c r="B42" s="252" t="s">
        <v>361</v>
      </c>
      <c r="C42" s="42">
        <f>'[1]KV_9.2.sz.mell'!C40</f>
        <v>0</v>
      </c>
      <c r="D42" s="43"/>
      <c r="E42" s="43"/>
      <c r="F42" s="43"/>
      <c r="G42" s="43"/>
      <c r="H42" s="43"/>
      <c r="I42" s="43"/>
      <c r="J42" s="243">
        <f>D42+E42+F42+G42+H42+I42</f>
        <v>0</v>
      </c>
      <c r="K42" s="244">
        <f>C42+J42</f>
        <v>0</v>
      </c>
    </row>
    <row r="43" spans="1:11" s="238" customFormat="1" ht="12" customHeight="1" thickBot="1" x14ac:dyDescent="0.25">
      <c r="A43" s="234" t="s">
        <v>362</v>
      </c>
      <c r="B43" s="257" t="s">
        <v>363</v>
      </c>
      <c r="C43" s="52">
        <f>'[1]KV_9.2.sz.mell'!C41</f>
        <v>77101522</v>
      </c>
      <c r="D43" s="53"/>
      <c r="E43" s="53"/>
      <c r="F43" s="53"/>
      <c r="G43" s="53">
        <v>345222</v>
      </c>
      <c r="H43" s="53"/>
      <c r="I43" s="53"/>
      <c r="J43" s="243">
        <f>D43+E43+F43+G43+H43+I43</f>
        <v>345222</v>
      </c>
      <c r="K43" s="247">
        <f>C43+J43</f>
        <v>77446744</v>
      </c>
    </row>
    <row r="44" spans="1:11" s="238" customFormat="1" ht="12.95" customHeight="1" thickBot="1" x14ac:dyDescent="0.25">
      <c r="A44" s="256" t="s">
        <v>269</v>
      </c>
      <c r="B44" s="258" t="s">
        <v>364</v>
      </c>
      <c r="C44" s="184">
        <f>'[1]KV_9.2.sz.mell'!C42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0</v>
      </c>
      <c r="J44" s="184">
        <f t="shared" si="8"/>
        <v>2967106</v>
      </c>
      <c r="K44" s="185">
        <f>+K39+K40</f>
        <v>81601788</v>
      </c>
    </row>
    <row r="45" spans="1:11" s="221" customFormat="1" ht="14.1" customHeight="1" thickBot="1" x14ac:dyDescent="0.25">
      <c r="A45" s="398" t="s">
        <v>279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6"/>
    </row>
    <row r="46" spans="1:11" s="260" customFormat="1" ht="12" customHeight="1" thickBot="1" x14ac:dyDescent="0.25">
      <c r="A46" s="159" t="s">
        <v>23</v>
      </c>
      <c r="B46" s="248" t="s">
        <v>365</v>
      </c>
      <c r="C46" s="259">
        <f>'[1]KV_9.2.sz.mell'!C46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-390000</v>
      </c>
      <c r="I46" s="259">
        <f t="shared" si="9"/>
        <v>0</v>
      </c>
      <c r="J46" s="259">
        <f t="shared" si="9"/>
        <v>2577106</v>
      </c>
      <c r="K46" s="250">
        <f>SUM(K47:K51)</f>
        <v>80711788</v>
      </c>
    </row>
    <row r="47" spans="1:11" ht="12" customHeight="1" x14ac:dyDescent="0.2">
      <c r="A47" s="234" t="s">
        <v>25</v>
      </c>
      <c r="B47" s="242" t="s">
        <v>186</v>
      </c>
      <c r="C47" s="42">
        <f>'[1]KV_9.2.sz.mell'!C47</f>
        <v>55471280</v>
      </c>
      <c r="D47" s="261">
        <v>2504000</v>
      </c>
      <c r="E47" s="261"/>
      <c r="F47" s="261">
        <v>1344000</v>
      </c>
      <c r="G47" s="261">
        <v>2243894</v>
      </c>
      <c r="H47" s="261">
        <v>2700000</v>
      </c>
      <c r="I47" s="261"/>
      <c r="J47" s="262">
        <f>D47+E47+F47+G47+H47+I47</f>
        <v>8791894</v>
      </c>
      <c r="K47" s="263">
        <f>C47+J47</f>
        <v>64263174</v>
      </c>
    </row>
    <row r="48" spans="1:11" ht="12" customHeight="1" x14ac:dyDescent="0.2">
      <c r="A48" s="234" t="s">
        <v>27</v>
      </c>
      <c r="B48" s="235" t="s">
        <v>187</v>
      </c>
      <c r="C48" s="42">
        <f>'[1]KV_9.2.sz.mell'!C48</f>
        <v>9134017</v>
      </c>
      <c r="D48" s="264">
        <v>438200</v>
      </c>
      <c r="E48" s="264"/>
      <c r="F48" s="264">
        <v>223073</v>
      </c>
      <c r="G48" s="264">
        <v>347803</v>
      </c>
      <c r="H48" s="264"/>
      <c r="I48" s="264"/>
      <c r="J48" s="265">
        <f>D48+E48+F48+G48+H48+I48</f>
        <v>1009076</v>
      </c>
      <c r="K48" s="266">
        <f>C48+J48</f>
        <v>10143093</v>
      </c>
    </row>
    <row r="49" spans="1:11" ht="12" customHeight="1" x14ac:dyDescent="0.2">
      <c r="A49" s="234" t="s">
        <v>29</v>
      </c>
      <c r="B49" s="235" t="s">
        <v>188</v>
      </c>
      <c r="C49" s="42">
        <f>'[1]KV_9.2.sz.mell'!C49</f>
        <v>7767410</v>
      </c>
      <c r="D49" s="264"/>
      <c r="E49" s="264">
        <v>929499</v>
      </c>
      <c r="F49" s="264">
        <v>125312</v>
      </c>
      <c r="G49" s="264">
        <v>573300</v>
      </c>
      <c r="H49" s="264">
        <v>-3090000</v>
      </c>
      <c r="I49" s="264"/>
      <c r="J49" s="265">
        <f>D49+E49+F49+G49+H49+I49</f>
        <v>-1461889</v>
      </c>
      <c r="K49" s="266">
        <f>C49+J49</f>
        <v>6305521</v>
      </c>
    </row>
    <row r="50" spans="1:11" ht="12" customHeight="1" x14ac:dyDescent="0.2">
      <c r="A50" s="234" t="s">
        <v>31</v>
      </c>
      <c r="B50" s="235" t="s">
        <v>189</v>
      </c>
      <c r="C50" s="42">
        <f>'[1]KV_9.2.sz.mell'!C50</f>
        <v>0</v>
      </c>
      <c r="D50" s="264"/>
      <c r="E50" s="264"/>
      <c r="F50" s="264"/>
      <c r="G50" s="264"/>
      <c r="H50" s="264"/>
      <c r="I50" s="264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234" t="s">
        <v>33</v>
      </c>
      <c r="B51" s="235" t="s">
        <v>191</v>
      </c>
      <c r="C51" s="42">
        <v>5761975</v>
      </c>
      <c r="D51" s="264">
        <v>-2942200</v>
      </c>
      <c r="E51" s="264"/>
      <c r="F51" s="264"/>
      <c r="G51" s="264">
        <v>-2819775</v>
      </c>
      <c r="H51" s="264"/>
      <c r="I51" s="264"/>
      <c r="J51" s="265">
        <f>D51+E51+F51+G51+H51+I51</f>
        <v>-5761975</v>
      </c>
      <c r="K51" s="266">
        <f>C51+J51</f>
        <v>0</v>
      </c>
    </row>
    <row r="52" spans="1:11" ht="12" customHeight="1" thickBot="1" x14ac:dyDescent="0.25">
      <c r="A52" s="159" t="s">
        <v>37</v>
      </c>
      <c r="B52" s="248" t="s">
        <v>366</v>
      </c>
      <c r="C52" s="259">
        <f>'[1]KV_9.2.sz.mell'!C53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390000</v>
      </c>
      <c r="I52" s="259">
        <f t="shared" si="10"/>
        <v>0</v>
      </c>
      <c r="J52" s="259">
        <f t="shared" si="10"/>
        <v>390000</v>
      </c>
      <c r="K52" s="250">
        <f>SUM(K53:K55)</f>
        <v>890000</v>
      </c>
    </row>
    <row r="53" spans="1:11" s="260" customFormat="1" ht="12" customHeight="1" x14ac:dyDescent="0.2">
      <c r="A53" s="234" t="s">
        <v>39</v>
      </c>
      <c r="B53" s="242" t="s">
        <v>222</v>
      </c>
      <c r="C53" s="42">
        <f>'[1]KV_9.2.sz.mell'!C54</f>
        <v>500000</v>
      </c>
      <c r="D53" s="261"/>
      <c r="E53" s="261"/>
      <c r="F53" s="261"/>
      <c r="G53" s="261"/>
      <c r="H53" s="261">
        <v>390000</v>
      </c>
      <c r="I53" s="261"/>
      <c r="J53" s="262">
        <f>D53+E53+F53+G53+H53+I53</f>
        <v>390000</v>
      </c>
      <c r="K53" s="263">
        <f>C53+J53</f>
        <v>890000</v>
      </c>
    </row>
    <row r="54" spans="1:11" ht="12" customHeight="1" x14ac:dyDescent="0.2">
      <c r="A54" s="234" t="s">
        <v>41</v>
      </c>
      <c r="B54" s="235" t="s">
        <v>224</v>
      </c>
      <c r="C54" s="42">
        <f>'[1]KV_9.2.sz.mell'!C55</f>
        <v>0</v>
      </c>
      <c r="D54" s="264"/>
      <c r="E54" s="264"/>
      <c r="F54" s="264"/>
      <c r="G54" s="264"/>
      <c r="H54" s="264"/>
      <c r="I54" s="264"/>
      <c r="J54" s="265">
        <f>D54+E54+F54+G54+H54+I54</f>
        <v>0</v>
      </c>
      <c r="K54" s="266">
        <f>C54+J54</f>
        <v>0</v>
      </c>
    </row>
    <row r="55" spans="1:11" ht="12" customHeight="1" x14ac:dyDescent="0.2">
      <c r="A55" s="234" t="s">
        <v>43</v>
      </c>
      <c r="B55" s="235" t="s">
        <v>367</v>
      </c>
      <c r="C55" s="42">
        <f>'[1]KV_9.2.sz.mell'!C56</f>
        <v>0</v>
      </c>
      <c r="D55" s="264"/>
      <c r="E55" s="264"/>
      <c r="F55" s="264"/>
      <c r="G55" s="264"/>
      <c r="H55" s="264"/>
      <c r="I55" s="264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234" t="s">
        <v>45</v>
      </c>
      <c r="B56" s="235" t="s">
        <v>368</v>
      </c>
      <c r="C56" s="42">
        <f>'[1]KV_9.2.sz.mell'!C57</f>
        <v>0</v>
      </c>
      <c r="D56" s="264"/>
      <c r="E56" s="264"/>
      <c r="F56" s="264"/>
      <c r="G56" s="264"/>
      <c r="H56" s="264"/>
      <c r="I56" s="264"/>
      <c r="J56" s="265">
        <f>D56+E56+F56+G56+H56+I56</f>
        <v>0</v>
      </c>
      <c r="K56" s="266">
        <f>C56+J56</f>
        <v>0</v>
      </c>
    </row>
    <row r="57" spans="1:11" ht="12" customHeight="1" thickBot="1" x14ac:dyDescent="0.25">
      <c r="A57" s="159" t="s">
        <v>51</v>
      </c>
      <c r="B57" s="248" t="s">
        <v>369</v>
      </c>
      <c r="C57" s="259">
        <f>'[1]KV_9.2.sz.mell'!C58</f>
        <v>0</v>
      </c>
      <c r="D57" s="267"/>
      <c r="E57" s="267"/>
      <c r="F57" s="267"/>
      <c r="G57" s="267"/>
      <c r="H57" s="267"/>
      <c r="I57" s="267"/>
      <c r="J57" s="259">
        <f>D57+E57+F57+G57+H57+I57</f>
        <v>0</v>
      </c>
      <c r="K57" s="250">
        <f>C57+J57</f>
        <v>0</v>
      </c>
    </row>
    <row r="58" spans="1:11" ht="12.95" customHeight="1" thickBot="1" x14ac:dyDescent="0.25">
      <c r="A58" s="159" t="s">
        <v>241</v>
      </c>
      <c r="B58" s="268" t="s">
        <v>370</v>
      </c>
      <c r="C58" s="269">
        <f>'[1]KV_9.2.sz.mell'!C59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>+F46+F52+F57</f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0</v>
      </c>
      <c r="J58" s="269">
        <f t="shared" si="11"/>
        <v>2967106</v>
      </c>
      <c r="K58" s="270">
        <f t="shared" si="11"/>
        <v>81601788</v>
      </c>
    </row>
    <row r="59" spans="1:11" ht="14.1" customHeight="1" thickBot="1" x14ac:dyDescent="0.25">
      <c r="C59" s="272">
        <f>'[1]KV_9.2.sz.mell'!C60</f>
        <v>0</v>
      </c>
      <c r="D59" s="272"/>
      <c r="E59" s="272"/>
      <c r="F59" s="272"/>
      <c r="G59" s="272"/>
      <c r="H59" s="272"/>
      <c r="I59" s="272"/>
      <c r="J59" s="272"/>
      <c r="K59" s="273">
        <f>K44-K58</f>
        <v>0</v>
      </c>
    </row>
    <row r="60" spans="1:11" ht="12.95" customHeight="1" thickBot="1" x14ac:dyDescent="0.25">
      <c r="A60" s="274" t="s">
        <v>371</v>
      </c>
      <c r="B60" s="275"/>
      <c r="C60" s="276">
        <f>'[1]KV_9.2.sz.mell'!C61</f>
        <v>15</v>
      </c>
      <c r="D60" s="277"/>
      <c r="E60" s="277"/>
      <c r="F60" s="277"/>
      <c r="G60" s="277"/>
      <c r="H60" s="277"/>
      <c r="I60" s="277"/>
      <c r="J60" s="276">
        <f>D60+E60+F60+G60+H60+I60</f>
        <v>0</v>
      </c>
      <c r="K60" s="278">
        <f>C60+J60</f>
        <v>15</v>
      </c>
    </row>
    <row r="61" spans="1:11" ht="12.95" customHeight="1" thickBot="1" x14ac:dyDescent="0.25">
      <c r="A61" s="274" t="s">
        <v>372</v>
      </c>
      <c r="B61" s="275"/>
      <c r="C61" s="276">
        <f>'[1]KV_9.2.sz.mell'!C62</f>
        <v>0</v>
      </c>
      <c r="D61" s="277"/>
      <c r="E61" s="277"/>
      <c r="F61" s="277"/>
      <c r="G61" s="277"/>
      <c r="H61" s="277"/>
      <c r="I61" s="277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622A-B17D-46BC-B919-92C1A16D352A}">
  <sheetPr>
    <tabColor theme="5"/>
  </sheetPr>
  <dimension ref="A1:K61"/>
  <sheetViews>
    <sheetView topLeftCell="A34" zoomScaleNormal="100" workbookViewId="0">
      <selection activeCell="H56" sqref="H56"/>
    </sheetView>
  </sheetViews>
  <sheetFormatPr defaultRowHeight="12.75" x14ac:dyDescent="0.2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 x14ac:dyDescent="0.2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tr">
        <f>CONCATENATE("9.2.1. melléklet ",[1]RM_ALAPADATOK!A7," ",[1]RM_ALAPADATOK!B7," ",[1]RM_ALAPADATOK!C7," ",[1]RM_ALAPADATOK!D7," ",[1]RM_ALAPADATOK!E7," ",[1]RM_ALAPADATOK!F7," ",[1]RM_ALAPADATOK!G7," ",[1]RM_ALAPADATOK!H7)</f>
        <v>9.2.1. melléklet a … / 2020. ( ……. ) önkormányzati rendelethez</v>
      </c>
    </row>
    <row r="2" spans="1:11" s="282" customFormat="1" ht="36" x14ac:dyDescent="0.2">
      <c r="A2" s="280" t="s">
        <v>335</v>
      </c>
      <c r="B2" s="428" t="str">
        <f>[1]RM_ALAPADATOK!A11</f>
        <v>Leveleki Közös Önkormányzati Hivatal</v>
      </c>
      <c r="C2" s="429"/>
      <c r="D2" s="429"/>
      <c r="E2" s="429"/>
      <c r="F2" s="429"/>
      <c r="G2" s="429"/>
      <c r="H2" s="429"/>
      <c r="I2" s="429"/>
      <c r="J2" s="429"/>
      <c r="K2" s="281" t="s">
        <v>336</v>
      </c>
    </row>
    <row r="3" spans="1:11" s="282" customFormat="1" ht="23.1" customHeight="1" thickBot="1" x14ac:dyDescent="0.25">
      <c r="A3" s="283" t="s">
        <v>337</v>
      </c>
      <c r="B3" s="430" t="str">
        <f>CONCATENATE('[1]RM_9.1.1.sz.mell'!B3:J3)</f>
        <v>Kötelező feladtok bevételeinek, kiadásainak módosítása</v>
      </c>
      <c r="C3" s="431"/>
      <c r="D3" s="431"/>
      <c r="E3" s="431"/>
      <c r="F3" s="431"/>
      <c r="G3" s="431"/>
      <c r="H3" s="431"/>
      <c r="I3" s="431"/>
      <c r="J3" s="431"/>
      <c r="K3" s="284" t="s">
        <v>336</v>
      </c>
    </row>
    <row r="4" spans="1:11" s="282" customFormat="1" ht="12.95" customHeight="1" thickBot="1" x14ac:dyDescent="0.25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 x14ac:dyDescent="0.2">
      <c r="A5" s="432" t="s">
        <v>3</v>
      </c>
      <c r="B5" s="435" t="s">
        <v>4</v>
      </c>
      <c r="C5" s="435" t="s">
        <v>373</v>
      </c>
      <c r="D5" s="435" t="str">
        <f>CONCATENATE('[1]RM_9.1.sz.mell'!D5:I5)</f>
        <v xml:space="preserve">1 . sz. módosítás </v>
      </c>
      <c r="E5" s="435" t="str">
        <f>CONCATENATE('[1]RM_9.1.sz.mell'!E5)</f>
        <v xml:space="preserve">2. sz. módosítás </v>
      </c>
      <c r="F5" s="435" t="str">
        <f>CONCATENATE('[1]RM_9.1.sz.mell'!F5)</f>
        <v xml:space="preserve">3. sz. módosítás </v>
      </c>
      <c r="G5" s="435" t="str">
        <f>CONCATENATE('[1]RM_9.1.sz.mell'!G5)</f>
        <v xml:space="preserve">… . sz. módosítás </v>
      </c>
      <c r="H5" s="435" t="str">
        <f>CONCATENATE('[1]RM_9.1.sz.mell'!H5)</f>
        <v xml:space="preserve">… . sz. módosítás </v>
      </c>
      <c r="I5" s="435" t="str">
        <f>CONCATENATE('[1]RM_9.1.sz.mell'!I5)</f>
        <v xml:space="preserve">… . sz. módosítás </v>
      </c>
      <c r="J5" s="435" t="s">
        <v>341</v>
      </c>
      <c r="K5" s="419" t="str">
        <f>CONCATENATE('[1]RM_9.1.sz.mell'!K5)</f>
        <v>….számú módosítás utáni előirányzat</v>
      </c>
    </row>
    <row r="6" spans="1:11" ht="12.75" customHeight="1" x14ac:dyDescent="0.2">
      <c r="A6" s="433"/>
      <c r="B6" s="436"/>
      <c r="C6" s="438"/>
      <c r="D6" s="438"/>
      <c r="E6" s="438"/>
      <c r="F6" s="438"/>
      <c r="G6" s="438"/>
      <c r="H6" s="438"/>
      <c r="I6" s="438"/>
      <c r="J6" s="438"/>
      <c r="K6" s="420"/>
    </row>
    <row r="7" spans="1:11" s="291" customFormat="1" ht="9.9499999999999993" customHeight="1" thickBot="1" x14ac:dyDescent="0.25">
      <c r="A7" s="434"/>
      <c r="B7" s="437"/>
      <c r="C7" s="439"/>
      <c r="D7" s="439"/>
      <c r="E7" s="439"/>
      <c r="F7" s="439"/>
      <c r="G7" s="439"/>
      <c r="H7" s="439"/>
      <c r="I7" s="439"/>
      <c r="J7" s="439"/>
      <c r="K7" s="421"/>
    </row>
    <row r="8" spans="1:11" s="295" customFormat="1" ht="10.5" customHeight="1" thickBot="1" x14ac:dyDescent="0.25">
      <c r="A8" s="292" t="s">
        <v>12</v>
      </c>
      <c r="B8" s="293" t="s">
        <v>13</v>
      </c>
      <c r="C8" s="293" t="s">
        <v>14</v>
      </c>
      <c r="D8" s="293" t="s">
        <v>15</v>
      </c>
      <c r="E8" s="293" t="s">
        <v>16</v>
      </c>
      <c r="F8" s="293" t="s">
        <v>283</v>
      </c>
      <c r="G8" s="293" t="s">
        <v>18</v>
      </c>
      <c r="H8" s="293" t="s">
        <v>19</v>
      </c>
      <c r="I8" s="293" t="s">
        <v>20</v>
      </c>
      <c r="J8" s="294" t="s">
        <v>21</v>
      </c>
      <c r="K8" s="225" t="s">
        <v>22</v>
      </c>
    </row>
    <row r="9" spans="1:11" s="295" customFormat="1" ht="10.5" customHeight="1" thickBot="1" x14ac:dyDescent="0.25">
      <c r="A9" s="422" t="s">
        <v>278</v>
      </c>
      <c r="B9" s="423"/>
      <c r="C9" s="423"/>
      <c r="D9" s="423"/>
      <c r="E9" s="423"/>
      <c r="F9" s="423"/>
      <c r="G9" s="423"/>
      <c r="H9" s="423"/>
      <c r="I9" s="423"/>
      <c r="J9" s="423"/>
      <c r="K9" s="424"/>
    </row>
    <row r="10" spans="1:11" s="298" customFormat="1" ht="12" customHeight="1" thickBot="1" x14ac:dyDescent="0.25">
      <c r="A10" s="296" t="s">
        <v>23</v>
      </c>
      <c r="B10" s="297" t="s">
        <v>342</v>
      </c>
      <c r="C10" s="184">
        <f>'[1]KV_9.2.1.sz.mell'!C8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98" customFormat="1" ht="12" customHeight="1" x14ac:dyDescent="0.2">
      <c r="A11" s="299" t="s">
        <v>25</v>
      </c>
      <c r="B11" s="84" t="s">
        <v>77</v>
      </c>
      <c r="C11" s="86">
        <f>'[1]KV_9.2.1.sz.mell'!C9</f>
        <v>0</v>
      </c>
      <c r="D11" s="300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 x14ac:dyDescent="0.2">
      <c r="A12" s="301" t="s">
        <v>27</v>
      </c>
      <c r="B12" s="88" t="s">
        <v>79</v>
      </c>
      <c r="C12" s="27">
        <f>'[1]KV_9.2.1.sz.mell'!C10</f>
        <v>0</v>
      </c>
      <c r="D12" s="302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0</v>
      </c>
    </row>
    <row r="13" spans="1:11" s="298" customFormat="1" ht="12" customHeight="1" x14ac:dyDescent="0.2">
      <c r="A13" s="301" t="s">
        <v>29</v>
      </c>
      <c r="B13" s="88" t="s">
        <v>81</v>
      </c>
      <c r="C13" s="27">
        <f>'[1]KV_9.2.1.sz.mell'!C11</f>
        <v>380000</v>
      </c>
      <c r="D13" s="302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380000</v>
      </c>
    </row>
    <row r="14" spans="1:11" s="298" customFormat="1" ht="12" customHeight="1" x14ac:dyDescent="0.2">
      <c r="A14" s="301" t="s">
        <v>31</v>
      </c>
      <c r="B14" s="88" t="s">
        <v>83</v>
      </c>
      <c r="C14" s="27">
        <f>'[1]KV_9.2.1.sz.mell'!C12</f>
        <v>0</v>
      </c>
      <c r="D14" s="302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 x14ac:dyDescent="0.2">
      <c r="A15" s="301" t="s">
        <v>33</v>
      </c>
      <c r="B15" s="88" t="s">
        <v>85</v>
      </c>
      <c r="C15" s="27">
        <f>'[1]KV_9.2.1.sz.mell'!C13</f>
        <v>0</v>
      </c>
      <c r="D15" s="302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0</v>
      </c>
    </row>
    <row r="16" spans="1:11" s="298" customFormat="1" ht="12" customHeight="1" x14ac:dyDescent="0.2">
      <c r="A16" s="301" t="s">
        <v>35</v>
      </c>
      <c r="B16" s="88" t="s">
        <v>343</v>
      </c>
      <c r="C16" s="27">
        <f>'[1]KV_9.2.1.sz.mell'!C14</f>
        <v>0</v>
      </c>
      <c r="D16" s="302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0</v>
      </c>
    </row>
    <row r="17" spans="1:11" s="298" customFormat="1" ht="12" customHeight="1" x14ac:dyDescent="0.2">
      <c r="A17" s="301" t="s">
        <v>193</v>
      </c>
      <c r="B17" s="113" t="s">
        <v>344</v>
      </c>
      <c r="C17" s="27">
        <f>'[1]KV_9.2.1.sz.mell'!C15</f>
        <v>0</v>
      </c>
      <c r="D17" s="302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 x14ac:dyDescent="0.2">
      <c r="A18" s="301" t="s">
        <v>195</v>
      </c>
      <c r="B18" s="88" t="s">
        <v>345</v>
      </c>
      <c r="C18" s="27">
        <f>'[1]KV_9.2.1.sz.mell'!C16</f>
        <v>0</v>
      </c>
      <c r="D18" s="302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 x14ac:dyDescent="0.2">
      <c r="A19" s="301" t="s">
        <v>197</v>
      </c>
      <c r="B19" s="88" t="s">
        <v>93</v>
      </c>
      <c r="C19" s="27">
        <f>'[1]KV_9.2.1.sz.mell'!C17</f>
        <v>0</v>
      </c>
      <c r="D19" s="302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 x14ac:dyDescent="0.2">
      <c r="A20" s="301" t="s">
        <v>199</v>
      </c>
      <c r="B20" s="88" t="s">
        <v>95</v>
      </c>
      <c r="C20" s="27">
        <f>'[1]KV_9.2.1.sz.mell'!C18</f>
        <v>0</v>
      </c>
      <c r="D20" s="302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 x14ac:dyDescent="0.25">
      <c r="A21" s="304" t="s">
        <v>201</v>
      </c>
      <c r="B21" s="113" t="s">
        <v>97</v>
      </c>
      <c r="C21" s="34">
        <f>'[1]KV_9.2.1.sz.mell'!C19</f>
        <v>0</v>
      </c>
      <c r="D21" s="30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 x14ac:dyDescent="0.25">
      <c r="A22" s="296" t="s">
        <v>37</v>
      </c>
      <c r="B22" s="297" t="s">
        <v>346</v>
      </c>
      <c r="C22" s="184">
        <f>'[1]KV_9.2.1.sz.mell'!C20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303" customFormat="1" ht="12" customHeight="1" x14ac:dyDescent="0.2">
      <c r="A23" s="306" t="s">
        <v>39</v>
      </c>
      <c r="B23" s="110" t="s">
        <v>40</v>
      </c>
      <c r="C23" s="22">
        <f>'[1]KV_9.2.1.sz.mell'!C21</f>
        <v>0</v>
      </c>
      <c r="D23" s="307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 x14ac:dyDescent="0.2">
      <c r="A24" s="301" t="s">
        <v>41</v>
      </c>
      <c r="B24" s="88" t="s">
        <v>347</v>
      </c>
      <c r="C24" s="27">
        <f>'[1]KV_9.2.1.sz.mell'!C22</f>
        <v>0</v>
      </c>
      <c r="D24" s="302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 x14ac:dyDescent="0.2">
      <c r="A25" s="301" t="s">
        <v>43</v>
      </c>
      <c r="B25" s="88" t="s">
        <v>348</v>
      </c>
      <c r="C25" s="27">
        <f>'[1]KV_9.2.1.sz.mell'!C23</f>
        <v>953160</v>
      </c>
      <c r="D25" s="302"/>
      <c r="E25" s="302"/>
      <c r="F25" s="302">
        <v>1692385</v>
      </c>
      <c r="G25" s="302"/>
      <c r="H25" s="302"/>
      <c r="I25" s="302"/>
      <c r="J25" s="236">
        <f>D25+E25+F25+G25+H25+I25</f>
        <v>1692385</v>
      </c>
      <c r="K25" s="244">
        <f>C25+J25</f>
        <v>2645545</v>
      </c>
    </row>
    <row r="26" spans="1:11" s="303" customFormat="1" ht="12" customHeight="1" thickBot="1" x14ac:dyDescent="0.25">
      <c r="A26" s="301" t="s">
        <v>45</v>
      </c>
      <c r="B26" s="104" t="s">
        <v>349</v>
      </c>
      <c r="C26" s="34">
        <f>'[1]KV_9.2.1.sz.mell'!C24</f>
        <v>0</v>
      </c>
      <c r="D26" s="30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 x14ac:dyDescent="0.25">
      <c r="A27" s="308" t="s">
        <v>51</v>
      </c>
      <c r="B27" s="107" t="s">
        <v>290</v>
      </c>
      <c r="C27" s="39">
        <f>'[1]KV_9.2.1.sz.mell'!C25</f>
        <v>0</v>
      </c>
      <c r="D27" s="30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 x14ac:dyDescent="0.25">
      <c r="A28" s="308" t="s">
        <v>241</v>
      </c>
      <c r="B28" s="107" t="s">
        <v>351</v>
      </c>
      <c r="C28" s="184">
        <f>'[1]KV_9.2.1.sz.mell'!C26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303" customFormat="1" ht="12" customHeight="1" x14ac:dyDescent="0.2">
      <c r="A29" s="306" t="s">
        <v>67</v>
      </c>
      <c r="B29" s="310" t="s">
        <v>54</v>
      </c>
      <c r="C29" s="45">
        <f>'[1]KV_9.2.1.sz.mell'!C27</f>
        <v>0</v>
      </c>
      <c r="D29" s="311"/>
      <c r="E29" s="311"/>
      <c r="F29" s="311"/>
      <c r="G29" s="311"/>
      <c r="H29" s="311"/>
      <c r="I29" s="311"/>
      <c r="J29" s="243">
        <f>D29+E29+F29+G29+H29+I29</f>
        <v>0</v>
      </c>
      <c r="K29" s="233">
        <f>C29+J29</f>
        <v>0</v>
      </c>
    </row>
    <row r="30" spans="1:11" s="303" customFormat="1" ht="12" customHeight="1" x14ac:dyDescent="0.2">
      <c r="A30" s="306" t="s">
        <v>68</v>
      </c>
      <c r="B30" s="310" t="s">
        <v>347</v>
      </c>
      <c r="C30" s="42">
        <f>'[1]KV_9.2.1.sz.mell'!C28</f>
        <v>0</v>
      </c>
      <c r="D30" s="312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x14ac:dyDescent="0.2">
      <c r="A31" s="306" t="s">
        <v>69</v>
      </c>
      <c r="B31" s="313" t="s">
        <v>352</v>
      </c>
      <c r="C31" s="42">
        <f>'[1]KV_9.2.1.sz.mell'!C29</f>
        <v>0</v>
      </c>
      <c r="D31" s="312"/>
      <c r="E31" s="312"/>
      <c r="F31" s="312"/>
      <c r="G31" s="312"/>
      <c r="H31" s="312"/>
      <c r="I31" s="312"/>
      <c r="J31" s="243">
        <f>D31+E31+F31+G31+H31+I31</f>
        <v>0</v>
      </c>
      <c r="K31" s="233">
        <f>C31+J31</f>
        <v>0</v>
      </c>
    </row>
    <row r="32" spans="1:11" s="303" customFormat="1" ht="12" customHeight="1" thickBot="1" x14ac:dyDescent="0.25">
      <c r="A32" s="301" t="s">
        <v>70</v>
      </c>
      <c r="B32" s="314" t="s">
        <v>353</v>
      </c>
      <c r="C32" s="46">
        <f>'[1]KV_9.2.1.sz.mell'!C30</f>
        <v>0</v>
      </c>
      <c r="D32" s="315"/>
      <c r="E32" s="315"/>
      <c r="F32" s="315"/>
      <c r="G32" s="315"/>
      <c r="H32" s="315"/>
      <c r="I32" s="315"/>
      <c r="J32" s="243">
        <f>D32+E32+F32+G32+H32+I32</f>
        <v>0</v>
      </c>
      <c r="K32" s="233">
        <f>C32+J32</f>
        <v>0</v>
      </c>
    </row>
    <row r="33" spans="1:11" s="303" customFormat="1" ht="12" customHeight="1" thickBot="1" x14ac:dyDescent="0.25">
      <c r="A33" s="308" t="s">
        <v>74</v>
      </c>
      <c r="B33" s="107" t="s">
        <v>354</v>
      </c>
      <c r="C33" s="184">
        <f>'[1]KV_9.2.1.sz.mell'!C31</f>
        <v>0</v>
      </c>
      <c r="D33" s="184">
        <f t="shared" ref="D33:J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 t="shared" si="5"/>
        <v>0</v>
      </c>
      <c r="K33" s="185">
        <f>+K34+K35+K36</f>
        <v>0</v>
      </c>
    </row>
    <row r="34" spans="1:11" s="303" customFormat="1" ht="12" customHeight="1" x14ac:dyDescent="0.2">
      <c r="A34" s="306" t="s">
        <v>76</v>
      </c>
      <c r="B34" s="310" t="s">
        <v>101</v>
      </c>
      <c r="C34" s="45">
        <f>'[1]KV_9.2.1.sz.mell'!C32</f>
        <v>0</v>
      </c>
      <c r="D34" s="311"/>
      <c r="E34" s="311"/>
      <c r="F34" s="311"/>
      <c r="G34" s="311"/>
      <c r="H34" s="311"/>
      <c r="I34" s="311"/>
      <c r="J34" s="243">
        <f>D34+E34+F34+G34+H34+I34</f>
        <v>0</v>
      </c>
      <c r="K34" s="233">
        <f>C34+J34</f>
        <v>0</v>
      </c>
    </row>
    <row r="35" spans="1:11" s="303" customFormat="1" ht="12" customHeight="1" x14ac:dyDescent="0.2">
      <c r="A35" s="306" t="s">
        <v>78</v>
      </c>
      <c r="B35" s="313" t="s">
        <v>103</v>
      </c>
      <c r="C35" s="42">
        <f>'[1]KV_9.2.1.sz.mell'!C33</f>
        <v>0</v>
      </c>
      <c r="D35" s="312"/>
      <c r="E35" s="312"/>
      <c r="F35" s="312"/>
      <c r="G35" s="312"/>
      <c r="H35" s="312"/>
      <c r="I35" s="312"/>
      <c r="J35" s="243">
        <f>D35+E35+F35+G35+H35+I35</f>
        <v>0</v>
      </c>
      <c r="K35" s="233">
        <f>C35+J35</f>
        <v>0</v>
      </c>
    </row>
    <row r="36" spans="1:11" s="303" customFormat="1" ht="12" customHeight="1" thickBot="1" x14ac:dyDescent="0.25">
      <c r="A36" s="301" t="s">
        <v>80</v>
      </c>
      <c r="B36" s="314" t="s">
        <v>105</v>
      </c>
      <c r="C36" s="46">
        <f>'[1]KV_9.2.1.sz.mell'!C34</f>
        <v>0</v>
      </c>
      <c r="D36" s="315"/>
      <c r="E36" s="315"/>
      <c r="F36" s="315"/>
      <c r="G36" s="315"/>
      <c r="H36" s="315"/>
      <c r="I36" s="315"/>
      <c r="J36" s="243">
        <f>D36+E36+F36+G36+H36+I36</f>
        <v>0</v>
      </c>
      <c r="K36" s="254">
        <f>C36+J36</f>
        <v>0</v>
      </c>
    </row>
    <row r="37" spans="1:11" s="298" customFormat="1" ht="12" customHeight="1" thickBot="1" x14ac:dyDescent="0.25">
      <c r="A37" s="308" t="s">
        <v>98</v>
      </c>
      <c r="B37" s="107" t="s">
        <v>292</v>
      </c>
      <c r="C37" s="39">
        <f>'[1]KV_9.2.1.sz.mell'!C35</f>
        <v>200000</v>
      </c>
      <c r="D37" s="309"/>
      <c r="E37" s="309"/>
      <c r="F37" s="309"/>
      <c r="G37" s="309"/>
      <c r="H37" s="309"/>
      <c r="I37" s="309"/>
      <c r="J37" s="184">
        <f>D37+E37+F37+G37+H37+I37</f>
        <v>0</v>
      </c>
      <c r="K37" s="250">
        <f>C37+J37</f>
        <v>200000</v>
      </c>
    </row>
    <row r="38" spans="1:11" s="298" customFormat="1" ht="12" customHeight="1" thickBot="1" x14ac:dyDescent="0.25">
      <c r="A38" s="308" t="s">
        <v>258</v>
      </c>
      <c r="B38" s="107" t="s">
        <v>355</v>
      </c>
      <c r="C38" s="39">
        <f>'[1]KV_9.2.1.sz.mell'!C36</f>
        <v>0</v>
      </c>
      <c r="D38" s="309"/>
      <c r="E38" s="309"/>
      <c r="F38" s="309"/>
      <c r="G38" s="309"/>
      <c r="H38" s="309"/>
      <c r="I38" s="309"/>
      <c r="J38" s="255">
        <f>D38+E38+F38+G38+H38+I38</f>
        <v>0</v>
      </c>
      <c r="K38" s="233">
        <f>C38+J38</f>
        <v>0</v>
      </c>
    </row>
    <row r="39" spans="1:11" s="298" customFormat="1" ht="12" customHeight="1" thickBot="1" x14ac:dyDescent="0.25">
      <c r="A39" s="296" t="s">
        <v>120</v>
      </c>
      <c r="B39" s="107" t="s">
        <v>356</v>
      </c>
      <c r="C39" s="184">
        <f>'[1]KV_9.2.1.sz.mell'!C37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98" customFormat="1" ht="12" customHeight="1" thickBot="1" x14ac:dyDescent="0.25">
      <c r="A40" s="316" t="s">
        <v>267</v>
      </c>
      <c r="B40" s="107" t="s">
        <v>357</v>
      </c>
      <c r="C40" s="184">
        <f>'[1]KV_9.2.1.sz.mell'!C38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0</v>
      </c>
      <c r="J40" s="184">
        <f t="shared" si="7"/>
        <v>1274721</v>
      </c>
      <c r="K40" s="185">
        <f>+K41+K42+K43</f>
        <v>78376243</v>
      </c>
    </row>
    <row r="41" spans="1:11" s="298" customFormat="1" ht="12" customHeight="1" x14ac:dyDescent="0.2">
      <c r="A41" s="306" t="s">
        <v>358</v>
      </c>
      <c r="B41" s="310" t="s">
        <v>359</v>
      </c>
      <c r="C41" s="45">
        <f>'[1]KV_9.2.1.sz.mell'!C39</f>
        <v>0</v>
      </c>
      <c r="D41" s="311"/>
      <c r="E41" s="311">
        <v>929499</v>
      </c>
      <c r="F41" s="311"/>
      <c r="G41" s="311"/>
      <c r="H41" s="311"/>
      <c r="I41" s="311"/>
      <c r="J41" s="243">
        <f>D41+E41+F41+G41+H41+I41</f>
        <v>929499</v>
      </c>
      <c r="K41" s="233">
        <f>C41+J41</f>
        <v>929499</v>
      </c>
    </row>
    <row r="42" spans="1:11" s="298" customFormat="1" ht="12" customHeight="1" x14ac:dyDescent="0.2">
      <c r="A42" s="306" t="s">
        <v>360</v>
      </c>
      <c r="B42" s="313" t="s">
        <v>361</v>
      </c>
      <c r="C42" s="42">
        <f>'[1]KV_9.2.1.sz.mell'!C40</f>
        <v>0</v>
      </c>
      <c r="D42" s="312"/>
      <c r="E42" s="312"/>
      <c r="F42" s="312"/>
      <c r="G42" s="312"/>
      <c r="H42" s="312"/>
      <c r="I42" s="312"/>
      <c r="J42" s="243">
        <f>D42+E42+F42+G42+H42+I42</f>
        <v>0</v>
      </c>
      <c r="K42" s="244">
        <f>C42+J42</f>
        <v>0</v>
      </c>
    </row>
    <row r="43" spans="1:11" s="303" customFormat="1" ht="12" customHeight="1" thickBot="1" x14ac:dyDescent="0.25">
      <c r="A43" s="301" t="s">
        <v>362</v>
      </c>
      <c r="B43" s="317" t="s">
        <v>363</v>
      </c>
      <c r="C43" s="52">
        <f>'[1]KV_9.2.1.sz.mell'!C41</f>
        <v>77101522</v>
      </c>
      <c r="D43" s="318"/>
      <c r="E43" s="318"/>
      <c r="F43" s="318"/>
      <c r="G43" s="318">
        <v>345222</v>
      </c>
      <c r="H43" s="318"/>
      <c r="I43" s="318"/>
      <c r="J43" s="243">
        <f>D43+E43+F43+G43+H43+I43</f>
        <v>345222</v>
      </c>
      <c r="K43" s="247">
        <f>C43+J43</f>
        <v>77446744</v>
      </c>
    </row>
    <row r="44" spans="1:11" s="303" customFormat="1" ht="12.95" customHeight="1" thickBot="1" x14ac:dyDescent="0.25">
      <c r="A44" s="316" t="s">
        <v>269</v>
      </c>
      <c r="B44" s="319" t="s">
        <v>364</v>
      </c>
      <c r="C44" s="184">
        <f>'[1]KV_9.2.1.sz.mell'!C42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0</v>
      </c>
      <c r="J44" s="184">
        <f t="shared" si="8"/>
        <v>2967106</v>
      </c>
      <c r="K44" s="185">
        <f>+K39+K40</f>
        <v>81601788</v>
      </c>
    </row>
    <row r="45" spans="1:11" s="291" customFormat="1" ht="14.1" customHeight="1" thickBot="1" x14ac:dyDescent="0.25">
      <c r="A45" s="425" t="s">
        <v>279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7"/>
    </row>
    <row r="46" spans="1:11" s="320" customFormat="1" ht="12" customHeight="1" thickBot="1" x14ac:dyDescent="0.25">
      <c r="A46" s="308" t="s">
        <v>23</v>
      </c>
      <c r="B46" s="107" t="s">
        <v>365</v>
      </c>
      <c r="C46" s="259">
        <f>'[1]KV_9.2.1.sz.mell'!C46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-390000</v>
      </c>
      <c r="I46" s="259">
        <f t="shared" si="9"/>
        <v>0</v>
      </c>
      <c r="J46" s="259">
        <f t="shared" si="9"/>
        <v>2577106</v>
      </c>
      <c r="K46" s="250">
        <f>SUM(K47:K51)</f>
        <v>80711788</v>
      </c>
    </row>
    <row r="47" spans="1:11" ht="12" customHeight="1" x14ac:dyDescent="0.2">
      <c r="A47" s="301" t="s">
        <v>25</v>
      </c>
      <c r="B47" s="110" t="s">
        <v>186</v>
      </c>
      <c r="C47" s="262">
        <f>'[1]KV_9.2.1.sz.mell'!C47</f>
        <v>55471280</v>
      </c>
      <c r="D47" s="261">
        <v>2504000</v>
      </c>
      <c r="E47" s="321"/>
      <c r="F47" s="261">
        <v>1344000</v>
      </c>
      <c r="G47" s="321">
        <v>2243894</v>
      </c>
      <c r="H47" s="321">
        <v>2700000</v>
      </c>
      <c r="I47" s="321"/>
      <c r="J47" s="262">
        <f>D47+E47+F47+G47+H47+I47</f>
        <v>8791894</v>
      </c>
      <c r="K47" s="263">
        <f>C47+J47</f>
        <v>64263174</v>
      </c>
    </row>
    <row r="48" spans="1:11" ht="12" customHeight="1" x14ac:dyDescent="0.2">
      <c r="A48" s="301" t="s">
        <v>27</v>
      </c>
      <c r="B48" s="88" t="s">
        <v>187</v>
      </c>
      <c r="C48" s="265">
        <f>'[1]KV_9.2.1.sz.mell'!C48</f>
        <v>9134017</v>
      </c>
      <c r="D48" s="264">
        <v>438200</v>
      </c>
      <c r="E48" s="322"/>
      <c r="F48" s="264">
        <v>223073</v>
      </c>
      <c r="G48" s="322">
        <v>347803</v>
      </c>
      <c r="H48" s="322"/>
      <c r="I48" s="322"/>
      <c r="J48" s="265">
        <f>D48+E48+F48+G48+H48+I48</f>
        <v>1009076</v>
      </c>
      <c r="K48" s="266">
        <f>C48+J48</f>
        <v>10143093</v>
      </c>
    </row>
    <row r="49" spans="1:11" ht="12" customHeight="1" x14ac:dyDescent="0.2">
      <c r="A49" s="301" t="s">
        <v>29</v>
      </c>
      <c r="B49" s="88" t="s">
        <v>188</v>
      </c>
      <c r="C49" s="265">
        <f>'[1]KV_9.2.1.sz.mell'!C49</f>
        <v>7767410</v>
      </c>
      <c r="D49" s="264"/>
      <c r="E49" s="322">
        <v>929499</v>
      </c>
      <c r="F49" s="264">
        <v>125312</v>
      </c>
      <c r="G49" s="322">
        <v>573300</v>
      </c>
      <c r="H49" s="322">
        <v>-3090000</v>
      </c>
      <c r="I49" s="322"/>
      <c r="J49" s="265">
        <f>D49+E49+F49+G49+H49+I49</f>
        <v>-1461889</v>
      </c>
      <c r="K49" s="266">
        <f>C49+J49</f>
        <v>6305521</v>
      </c>
    </row>
    <row r="50" spans="1:11" ht="12" customHeight="1" x14ac:dyDescent="0.2">
      <c r="A50" s="301" t="s">
        <v>31</v>
      </c>
      <c r="B50" s="88" t="s">
        <v>189</v>
      </c>
      <c r="C50" s="265">
        <f>'[1]KV_9.2.1.sz.mell'!C50</f>
        <v>0</v>
      </c>
      <c r="D50" s="264"/>
      <c r="E50" s="322"/>
      <c r="F50" s="322"/>
      <c r="G50" s="322"/>
      <c r="H50" s="322"/>
      <c r="I50" s="322"/>
      <c r="J50" s="265">
        <f>D50+E50+F50+G50+H50+I50</f>
        <v>0</v>
      </c>
      <c r="K50" s="266">
        <f>C50+J50</f>
        <v>0</v>
      </c>
    </row>
    <row r="51" spans="1:11" ht="12" customHeight="1" thickBot="1" x14ac:dyDescent="0.25">
      <c r="A51" s="301" t="s">
        <v>33</v>
      </c>
      <c r="B51" s="88" t="s">
        <v>191</v>
      </c>
      <c r="C51" s="42">
        <v>5761975</v>
      </c>
      <c r="D51" s="264">
        <v>-2942200</v>
      </c>
      <c r="E51" s="322"/>
      <c r="F51" s="322"/>
      <c r="G51" s="322">
        <v>-2819775</v>
      </c>
      <c r="H51" s="322"/>
      <c r="I51" s="322"/>
      <c r="J51" s="265">
        <f>D51+E51+F51+G51+H51+I51</f>
        <v>-5761975</v>
      </c>
      <c r="K51" s="266">
        <f>C51+J51</f>
        <v>0</v>
      </c>
    </row>
    <row r="52" spans="1:11" ht="12" customHeight="1" thickBot="1" x14ac:dyDescent="0.25">
      <c r="A52" s="308" t="s">
        <v>37</v>
      </c>
      <c r="B52" s="107" t="s">
        <v>366</v>
      </c>
      <c r="C52" s="259">
        <f>'[1]KV_9.2.1.sz.mell'!C53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390000</v>
      </c>
      <c r="I52" s="259">
        <f t="shared" si="10"/>
        <v>0</v>
      </c>
      <c r="J52" s="259">
        <f t="shared" si="10"/>
        <v>390000</v>
      </c>
      <c r="K52" s="250">
        <f>SUM(K53:K55)</f>
        <v>890000</v>
      </c>
    </row>
    <row r="53" spans="1:11" s="320" customFormat="1" ht="12" customHeight="1" x14ac:dyDescent="0.2">
      <c r="A53" s="301" t="s">
        <v>39</v>
      </c>
      <c r="B53" s="110" t="s">
        <v>222</v>
      </c>
      <c r="C53" s="262">
        <f>'[1]KV_9.2.1.sz.mell'!C54</f>
        <v>500000</v>
      </c>
      <c r="D53" s="321"/>
      <c r="E53" s="321"/>
      <c r="F53" s="321"/>
      <c r="G53" s="321"/>
      <c r="H53" s="321">
        <v>390000</v>
      </c>
      <c r="I53" s="321"/>
      <c r="J53" s="262">
        <f>D53+E53+F53+G53+H53+I53</f>
        <v>390000</v>
      </c>
      <c r="K53" s="263">
        <f>C53+J53</f>
        <v>890000</v>
      </c>
    </row>
    <row r="54" spans="1:11" ht="12" customHeight="1" x14ac:dyDescent="0.2">
      <c r="A54" s="301" t="s">
        <v>41</v>
      </c>
      <c r="B54" s="88" t="s">
        <v>224</v>
      </c>
      <c r="C54" s="265">
        <f>'[1]KV_9.2.1.sz.mell'!C55</f>
        <v>0</v>
      </c>
      <c r="D54" s="322"/>
      <c r="E54" s="322"/>
      <c r="F54" s="322"/>
      <c r="G54" s="322"/>
      <c r="H54" s="322"/>
      <c r="I54" s="322"/>
      <c r="J54" s="265">
        <f>D54+E54+F54+G54+H54+I54</f>
        <v>0</v>
      </c>
      <c r="K54" s="266">
        <f>C54+J54</f>
        <v>0</v>
      </c>
    </row>
    <row r="55" spans="1:11" ht="12" customHeight="1" x14ac:dyDescent="0.2">
      <c r="A55" s="301" t="s">
        <v>43</v>
      </c>
      <c r="B55" s="88" t="s">
        <v>367</v>
      </c>
      <c r="C55" s="265">
        <f>'[1]KV_9.2.1.sz.mell'!C56</f>
        <v>0</v>
      </c>
      <c r="D55" s="322"/>
      <c r="E55" s="322"/>
      <c r="F55" s="322"/>
      <c r="G55" s="322"/>
      <c r="H55" s="322"/>
      <c r="I55" s="322"/>
      <c r="J55" s="265">
        <f>D55+E55+F55+G55+H55+I55</f>
        <v>0</v>
      </c>
      <c r="K55" s="266">
        <f>C55+J55</f>
        <v>0</v>
      </c>
    </row>
    <row r="56" spans="1:11" ht="12" customHeight="1" thickBot="1" x14ac:dyDescent="0.25">
      <c r="A56" s="301" t="s">
        <v>45</v>
      </c>
      <c r="B56" s="88" t="s">
        <v>368</v>
      </c>
      <c r="C56" s="265">
        <f>'[1]KV_9.2.1.sz.mell'!C57</f>
        <v>0</v>
      </c>
      <c r="D56" s="322"/>
      <c r="E56" s="322"/>
      <c r="F56" s="322"/>
      <c r="G56" s="322"/>
      <c r="H56" s="322"/>
      <c r="I56" s="322"/>
      <c r="J56" s="265">
        <f>D56+E56+F56+G56+H56+I56</f>
        <v>0</v>
      </c>
      <c r="K56" s="266">
        <f>C56+J56</f>
        <v>0</v>
      </c>
    </row>
    <row r="57" spans="1:11" ht="12" customHeight="1" thickBot="1" x14ac:dyDescent="0.25">
      <c r="A57" s="308" t="s">
        <v>51</v>
      </c>
      <c r="B57" s="107" t="s">
        <v>369</v>
      </c>
      <c r="C57" s="259">
        <f>'[1]KV_9.2.1.sz.mell'!C58</f>
        <v>0</v>
      </c>
      <c r="D57" s="323"/>
      <c r="E57" s="323"/>
      <c r="F57" s="323"/>
      <c r="G57" s="323"/>
      <c r="H57" s="323"/>
      <c r="I57" s="323"/>
      <c r="J57" s="259">
        <f>D57+E57+F57+G57+H57+I57</f>
        <v>0</v>
      </c>
      <c r="K57" s="250">
        <f>C57+J57</f>
        <v>0</v>
      </c>
    </row>
    <row r="58" spans="1:11" ht="12.95" customHeight="1" thickBot="1" x14ac:dyDescent="0.25">
      <c r="A58" s="308" t="s">
        <v>241</v>
      </c>
      <c r="B58" s="324" t="s">
        <v>370</v>
      </c>
      <c r="C58" s="269">
        <f>'[1]KV_9.2.1.sz.mell'!C59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 t="shared" si="11"/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0</v>
      </c>
      <c r="J58" s="269">
        <f t="shared" si="11"/>
        <v>2967106</v>
      </c>
      <c r="K58" s="270">
        <f t="shared" si="11"/>
        <v>81601788</v>
      </c>
    </row>
    <row r="59" spans="1:11" ht="14.1" customHeight="1" thickBot="1" x14ac:dyDescent="0.25">
      <c r="C59" s="272">
        <f>'[1]KV_9.2.1.sz.mell'!C60</f>
        <v>0</v>
      </c>
      <c r="D59" s="326"/>
      <c r="E59" s="326"/>
      <c r="F59" s="326"/>
      <c r="G59" s="326"/>
      <c r="H59" s="326"/>
      <c r="I59" s="326"/>
      <c r="J59" s="326"/>
      <c r="K59" s="273">
        <f>K44-K58</f>
        <v>0</v>
      </c>
    </row>
    <row r="60" spans="1:11" ht="12.95" customHeight="1" thickBot="1" x14ac:dyDescent="0.25">
      <c r="A60" s="327" t="s">
        <v>371</v>
      </c>
      <c r="B60" s="328"/>
      <c r="C60" s="276">
        <f>'[1]KV_9.2.1.sz.mell'!C61</f>
        <v>15</v>
      </c>
      <c r="D60" s="329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15</v>
      </c>
    </row>
    <row r="61" spans="1:11" ht="12.95" customHeight="1" thickBot="1" x14ac:dyDescent="0.25">
      <c r="A61" s="327" t="s">
        <v>372</v>
      </c>
      <c r="B61" s="328"/>
      <c r="C61" s="276">
        <f>'[1]KV_9.2.1.sz.mell'!C62</f>
        <v>0</v>
      </c>
      <c r="D61" s="329"/>
      <c r="E61" s="329"/>
      <c r="F61" s="329"/>
      <c r="G61" s="329"/>
      <c r="H61" s="329"/>
      <c r="I61" s="329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RM_1.1.sz.mell.</vt:lpstr>
      <vt:lpstr>RM_1.2.sz.mell.</vt:lpstr>
      <vt:lpstr>RM_2.1.sz.mell.</vt:lpstr>
      <vt:lpstr>RM_2.2.sz.mell.</vt:lpstr>
      <vt:lpstr>RM_6.sz.mell.</vt:lpstr>
      <vt:lpstr>RM_9.2.sz.mell</vt:lpstr>
      <vt:lpstr>RM_9.2.1.sz.mell</vt:lpstr>
      <vt:lpstr>RM_9.2.1.sz.mell!Nyomtatási_cím</vt:lpstr>
      <vt:lpstr>RM_9.2.sz.mell!Nyomtatási_cím</vt:lpstr>
      <vt:lpstr>RM_1.1.sz.mell.!Nyomtatási_terület</vt:lpstr>
      <vt:lpstr>RM_1.2.sz.mell.!Nyomtatási_terület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2020-12-07T12:40:49Z</cp:lastPrinted>
  <dcterms:created xsi:type="dcterms:W3CDTF">2020-10-05T12:05:00Z</dcterms:created>
  <dcterms:modified xsi:type="dcterms:W3CDTF">2020-12-18T10:41:58Z</dcterms:modified>
</cp:coreProperties>
</file>