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2075" tabRatio="727" firstSheet="26" activeTab="31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 tájékoztató" sheetId="38" r:id="rId38"/>
    <sheet name="8. tájékoztató" sheetId="39" r:id="rId39"/>
    <sheet name="9. tájékoztató" sheetId="40" r:id="rId40"/>
    <sheet name="10.tájékoztató " sheetId="41" r:id="rId41"/>
    <sheet name="11.tájékoztató" sheetId="42" r:id="rId42"/>
  </sheets>
  <externalReferences>
    <externalReference r:id="rId45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'1.1.melléklet'!$A$1:$G$152</definedName>
    <definedName name="_xlnm.Print_Area" localSheetId="2">'1.2.melléklet'!$A$1:$G$151</definedName>
    <definedName name="_xlnm.Print_Area" localSheetId="3">'1.3.melléklet'!$A$1:$E$152</definedName>
    <definedName name="_xlnm.Print_Area" localSheetId="4">'1.4.melléklet'!$A$1:$E$151</definedName>
    <definedName name="_xlnm.Print_Area" localSheetId="40">'10.tájékoztató '!$A$1:$F$151</definedName>
    <definedName name="_xlnm.Print_Area" localSheetId="6">'2.2.melléklet '!$A$1:$N$34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7">'7.  tájékoztató'!$A$1:$G$77</definedName>
    <definedName name="_xlnm.Print_Area" localSheetId="14">'9.1. melléklet'!$A$1:$G$151</definedName>
    <definedName name="_xlnm.Print_Area" localSheetId="15">'9.1.1. melléklet'!$A$1:$G$151</definedName>
    <definedName name="_xlnm.Print_Area" localSheetId="16">'9.1.2.melléklet'!$A$1:$D$149</definedName>
    <definedName name="_xlnm.Print_Area" localSheetId="17">'9.1.3. melléklet '!$A$1:$C$150</definedName>
  </definedNames>
  <calcPr fullCalcOnLoad="1"/>
</workbook>
</file>

<file path=xl/sharedStrings.xml><?xml version="1.0" encoding="utf-8"?>
<sst xmlns="http://schemas.openxmlformats.org/spreadsheetml/2006/main" count="5149" uniqueCount="906">
  <si>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</si>
  <si>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</si>
  <si>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</si>
  <si>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</si>
  <si>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</si>
  <si>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</si>
  <si>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</si>
  <si>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</si>
  <si>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</si>
  <si>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</si>
  <si>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</si>
  <si>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</si>
  <si>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</si>
  <si>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</si>
  <si>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</si>
  <si>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</si>
  <si>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</si>
  <si>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</si>
  <si>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</si>
  <si>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</si>
  <si>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</si>
  <si>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</si>
  <si>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</si>
  <si>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</si>
  <si>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</si>
  <si>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</si>
  <si>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</si>
  <si>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</si>
  <si>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</si>
  <si>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</si>
  <si>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</si>
  <si>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</si>
  <si>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</si>
  <si>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</si>
  <si>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</si>
  <si>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</si>
  <si>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</si>
  <si>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</si>
  <si>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</si>
  <si>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</si>
  <si>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</si>
  <si>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</si>
  <si>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</si>
  <si>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</si>
  <si>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</si>
  <si>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</si>
  <si>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</si>
  <si>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</si>
  <si>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</si>
  <si>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</si>
  <si>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</si>
  <si>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</si>
  <si>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</si>
  <si>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</si>
  <si>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</si>
  <si>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</si>
  <si>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</si>
  <si>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</si>
  <si>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</si>
  <si>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</si>
  <si>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</si>
  <si>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</si>
  <si>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</si>
  <si>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</si>
  <si>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</si>
  <si>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</si>
  <si>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</si>
  <si>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</si>
  <si>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</si>
  <si>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</si>
  <si>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</si>
  <si>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</si>
  <si>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</si>
  <si>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</si>
  <si>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</si>
  <si>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</si>
  <si>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</si>
  <si>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</si>
  <si>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</si>
  <si>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</si>
  <si>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</si>
  <si>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</si>
  <si>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</si>
  <si>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</si>
  <si>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</si>
  <si>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</si>
  <si>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</si>
  <si>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</si>
  <si>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</si>
  <si>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</si>
  <si>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</si>
  <si>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</si>
  <si>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</si>
  <si>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</si>
  <si>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</si>
  <si>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</si>
  <si>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</si>
  <si>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</si>
  <si>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</si>
  <si>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</si>
  <si>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</si>
  <si>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</si>
  <si>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</si>
  <si>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</si>
  <si>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</si>
  <si>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</si>
  <si>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</si>
  <si>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</si>
  <si>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</si>
  <si>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</si>
  <si>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</si>
  <si>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</si>
  <si>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</si>
  <si>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</si>
  <si>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</si>
  <si>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</si>
  <si>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</si>
  <si>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</si>
  <si>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</si>
  <si>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</si>
  <si>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</si>
  <si>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</si>
  <si>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</si>
  <si>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</si>
  <si>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</si>
  <si>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</si>
  <si>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</si>
  <si>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</si>
  <si>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</si>
  <si>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</si>
  <si>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</si>
  <si>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</si>
  <si>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</si>
  <si>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</si>
  <si>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</si>
  <si>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</si>
  <si>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</si>
  <si>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</si>
  <si>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</si>
  <si>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</si>
  <si>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</si>
  <si>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</si>
  <si>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</si>
  <si>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</si>
  <si>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</si>
  <si>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</si>
  <si>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</si>
  <si>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</si>
  <si>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</si>
  <si>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</si>
  <si>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</si>
  <si>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</si>
  <si>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</si>
  <si>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</si>
  <si>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</si>
  <si>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</si>
  <si>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</si>
  <si>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</si>
  <si>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</si>
  <si>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</si>
  <si>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</si>
  <si>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</si>
  <si>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</si>
  <si>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</si>
  <si>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</si>
  <si>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</si>
  <si>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</si>
  <si>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</si>
  <si>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</si>
  <si>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</si>
  <si>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</si>
  <si>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</si>
  <si>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</si>
  <si>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</si>
  <si>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</si>
  <si>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Támogatások - Műk. c. pénzeátadás</t>
  </si>
  <si>
    <t>Igazgatási tevékenység összesen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</si>
  <si>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</si>
  <si>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</si>
  <si>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</si>
  <si>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</si>
  <si>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</si>
  <si>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</si>
  <si>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</si>
  <si>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</si>
  <si>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</si>
  <si>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</si>
  <si>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</si>
  <si>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</si>
  <si>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</si>
  <si>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</si>
  <si>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</si>
  <si>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</si>
  <si>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</si>
  <si>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</si>
  <si>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</si>
  <si>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</si>
  <si>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</si>
  <si>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</si>
  <si>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</si>
  <si>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</si>
  <si>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</si>
  <si>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</si>
  <si>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</si>
  <si>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</si>
  <si>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</si>
  <si>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</si>
  <si>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</si>
  <si>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</si>
  <si>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</si>
  <si>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</si>
  <si>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</si>
  <si>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</si>
  <si>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</si>
  <si>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</si>
  <si>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</si>
  <si>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</si>
  <si>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</si>
  <si>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</si>
  <si>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</si>
  <si>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</si>
  <si>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</si>
  <si>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</si>
  <si>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</si>
  <si>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</si>
  <si>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</si>
  <si>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</si>
  <si>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</si>
  <si>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</si>
  <si>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</si>
  <si>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</si>
  <si>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</si>
  <si>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</si>
  <si>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</si>
  <si>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</si>
  <si>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</si>
  <si>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</si>
  <si>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</si>
  <si>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</si>
  <si>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</si>
  <si>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</si>
  <si>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</si>
  <si>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</si>
  <si>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</si>
  <si>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</si>
  <si>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</si>
  <si>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</si>
  <si>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</si>
  <si>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</si>
  <si>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</si>
  <si>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</si>
  <si>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</si>
  <si>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</si>
  <si>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</si>
  <si>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Nyári gyermekétkeztetés</t>
  </si>
  <si>
    <t>Országgyűlési választások</t>
  </si>
  <si>
    <t>Európai Parlamenti választások</t>
  </si>
  <si>
    <t>EP választás</t>
  </si>
  <si>
    <t>Önkormányzati választások</t>
  </si>
  <si>
    <t>Szociális feladatok egyéb támogatása</t>
  </si>
  <si>
    <t>Önkormányzati  választások</t>
  </si>
  <si>
    <t>,</t>
  </si>
  <si>
    <t>2018.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</si>
  <si>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</si>
  <si>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</si>
  <si>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</si>
  <si>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</si>
  <si>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</si>
  <si>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</si>
  <si>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</si>
  <si>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</si>
  <si>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</si>
  <si>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</si>
  <si>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</si>
  <si>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</si>
  <si>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</si>
  <si>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</si>
  <si>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</si>
  <si>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</si>
  <si>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</si>
  <si>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</si>
  <si>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</si>
  <si>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</si>
  <si>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</si>
  <si>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</si>
  <si>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</si>
  <si>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</si>
  <si>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</si>
  <si>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</si>
  <si>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</si>
  <si>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</si>
  <si>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</si>
  <si>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</si>
  <si>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</si>
  <si>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</si>
  <si>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</si>
  <si>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</si>
  <si>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</si>
  <si>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</si>
  <si>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</si>
  <si>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</si>
  <si>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</si>
  <si>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</si>
  <si>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</si>
  <si>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</si>
  <si>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</si>
  <si>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</si>
  <si>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</si>
  <si>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</si>
  <si>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</si>
  <si>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</si>
  <si>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</si>
  <si>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</si>
  <si>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</si>
  <si>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</si>
  <si>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</si>
  <si>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</si>
  <si>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</si>
  <si>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</si>
  <si>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</si>
  <si>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</si>
  <si>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</si>
  <si>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</si>
  <si>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</si>
  <si>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</si>
  <si>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</si>
  <si>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</si>
  <si>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</si>
  <si>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</si>
  <si>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</si>
  <si>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</si>
  <si>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</si>
  <si>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</si>
  <si>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</si>
  <si>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</si>
  <si>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</si>
  <si>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</si>
  <si>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</si>
  <si>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</si>
  <si>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</si>
  <si>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</si>
  <si>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</si>
  <si>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Hosszabb időtartamú közfoglalkoztatás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</si>
  <si>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</si>
  <si>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</si>
  <si>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</si>
  <si>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</si>
  <si>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</si>
  <si>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</si>
  <si>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</si>
  <si>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</si>
  <si>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</si>
  <si>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</si>
  <si>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</si>
  <si>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</si>
  <si>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</si>
  <si>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</si>
  <si>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</si>
  <si>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</si>
  <si>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</si>
  <si>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</si>
  <si>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</si>
  <si>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</si>
  <si>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</si>
  <si>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</si>
  <si>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</si>
  <si>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</si>
  <si>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</si>
  <si>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</si>
  <si>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</si>
  <si>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</si>
  <si>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</si>
  <si>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</si>
  <si>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</si>
  <si>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</si>
  <si>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</si>
  <si>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</si>
  <si>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</si>
  <si>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</si>
  <si>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</si>
  <si>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</si>
  <si>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</si>
  <si>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</si>
  <si>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</si>
  <si>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2018. évi előirányzat</t>
  </si>
  <si>
    <t>2019. évi előirányzat</t>
  </si>
  <si>
    <t>24..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</si>
  <si>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</si>
  <si>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</si>
  <si>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</si>
  <si>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</si>
  <si>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</si>
  <si>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</si>
  <si>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</si>
  <si>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</si>
  <si>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</si>
  <si>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</si>
  <si>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</si>
  <si>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</si>
  <si>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</si>
  <si>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</si>
  <si>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</si>
  <si>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</si>
  <si>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</si>
  <si>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</si>
  <si>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</si>
  <si>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</si>
  <si>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</si>
  <si>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</si>
  <si>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</si>
  <si>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</si>
  <si>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</si>
  <si>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</si>
  <si>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</si>
  <si>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</si>
  <si>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</si>
  <si>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</si>
  <si>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</si>
  <si>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</si>
  <si>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</si>
  <si>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</si>
  <si>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</si>
  <si>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</si>
  <si>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</si>
  <si>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</si>
  <si>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</si>
  <si>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</si>
  <si>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</si>
  <si>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</si>
  <si>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</si>
  <si>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</si>
  <si>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</si>
  <si>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</si>
  <si>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</si>
  <si>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</si>
  <si>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</si>
  <si>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</si>
  <si>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</si>
  <si>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</si>
  <si>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</si>
  <si>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</si>
  <si>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</si>
  <si>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</si>
  <si>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</si>
  <si>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</si>
  <si>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</si>
  <si>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</si>
  <si>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</si>
  <si>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</si>
  <si>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</si>
  <si>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</si>
  <si>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</si>
  <si>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</si>
  <si>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</si>
  <si>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</si>
  <si>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</si>
  <si>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</si>
  <si>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</si>
  <si>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</si>
  <si>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</si>
  <si>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</si>
  <si>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</si>
  <si>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</si>
  <si>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</si>
  <si>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</si>
  <si>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</si>
  <si>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</si>
  <si>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</si>
  <si>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</si>
  <si>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</si>
  <si>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</si>
  <si>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</si>
  <si>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</si>
  <si>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</si>
  <si>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</si>
  <si>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</si>
  <si>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</si>
  <si>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</si>
  <si>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</si>
  <si>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</si>
  <si>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</si>
  <si>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</si>
  <si>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</si>
  <si>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</si>
  <si>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</si>
  <si>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</si>
  <si>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</si>
  <si>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</si>
  <si>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</si>
  <si>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</si>
  <si>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</si>
  <si>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</si>
  <si>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</si>
  <si>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</si>
  <si>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</si>
  <si>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</si>
  <si>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</si>
  <si>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</si>
  <si>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</si>
  <si>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</si>
  <si>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</si>
  <si>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</si>
  <si>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</si>
  <si>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</si>
  <si>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</si>
  <si>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</si>
  <si>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</si>
  <si>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</si>
  <si>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</si>
  <si>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</si>
  <si>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</si>
  <si>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</si>
  <si>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</si>
  <si>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</si>
  <si>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</si>
  <si>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</si>
  <si>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</si>
  <si>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</si>
  <si>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</si>
  <si>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</si>
  <si>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</si>
  <si>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</si>
  <si>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</si>
  <si>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</si>
  <si>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</si>
  <si>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</si>
  <si>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</si>
  <si>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</si>
  <si>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</si>
  <si>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</si>
  <si>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</si>
  <si>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</si>
  <si>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</si>
  <si>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</si>
  <si>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</si>
  <si>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</si>
  <si>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</si>
  <si>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</si>
  <si>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</si>
  <si>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</si>
  <si>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</si>
  <si>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</si>
  <si>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</si>
  <si>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</si>
  <si>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</si>
  <si>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</si>
  <si>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</si>
  <si>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</si>
  <si>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</si>
  <si>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</si>
  <si>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</si>
  <si>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</si>
  <si>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</si>
  <si>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</si>
  <si>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</si>
  <si>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</si>
  <si>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</si>
  <si>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</si>
  <si>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</si>
  <si>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</si>
  <si>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</si>
  <si>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</si>
  <si>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</si>
  <si>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</si>
  <si>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</si>
  <si>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</si>
  <si>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</si>
  <si>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</si>
  <si>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</si>
  <si>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</si>
  <si>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</si>
  <si>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</si>
  <si>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</si>
  <si>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</si>
  <si>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</si>
  <si>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</si>
  <si>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</si>
  <si>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</si>
  <si>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</si>
  <si>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</si>
  <si>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</si>
  <si>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</si>
  <si>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</si>
  <si>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</si>
  <si>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</si>
  <si>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</si>
  <si>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</si>
  <si>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</si>
  <si>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</si>
  <si>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</si>
  <si>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</si>
  <si>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</si>
  <si>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</si>
  <si>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</si>
  <si>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</si>
  <si>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</si>
  <si>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</si>
  <si>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</si>
  <si>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</si>
  <si>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</si>
  <si>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</si>
  <si>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</si>
  <si>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</si>
  <si>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</si>
  <si>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</si>
  <si>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</si>
  <si>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</si>
  <si>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</si>
  <si>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</si>
  <si>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</si>
  <si>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</si>
  <si>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</si>
  <si>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</si>
  <si>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</si>
  <si>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</si>
  <si>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</si>
  <si>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</si>
  <si>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</si>
  <si>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</si>
  <si>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</si>
  <si>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</si>
  <si>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</si>
  <si>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</si>
  <si>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</si>
  <si>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</si>
  <si>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</si>
  <si>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</si>
  <si>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</si>
  <si>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</si>
  <si>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</si>
  <si>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</si>
  <si>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</si>
  <si>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</si>
  <si>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</si>
  <si>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</si>
  <si>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</si>
  <si>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</si>
  <si>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</si>
  <si>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</si>
  <si>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</si>
  <si>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</si>
  <si>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</si>
  <si>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</si>
  <si>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</si>
  <si>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</si>
  <si>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</si>
  <si>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</si>
  <si>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</si>
  <si>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</si>
  <si>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</si>
  <si>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</si>
  <si>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</si>
  <si>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</si>
  <si>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</si>
  <si>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</si>
  <si>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</si>
  <si>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</si>
  <si>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</si>
  <si>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</si>
  <si>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</si>
  <si>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</si>
  <si>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</si>
  <si>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</si>
  <si>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</si>
  <si>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</si>
  <si>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</si>
  <si>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</si>
  <si>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</si>
  <si>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</si>
  <si>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</si>
  <si>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</si>
  <si>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</si>
  <si>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</si>
  <si>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</si>
  <si>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</si>
  <si>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</si>
  <si>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</si>
  <si>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</si>
  <si>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</si>
  <si>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</si>
  <si>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</si>
  <si>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</si>
  <si>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</si>
  <si>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</si>
  <si>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</si>
  <si>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</si>
  <si>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</si>
  <si>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</si>
  <si>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</si>
  <si>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</si>
  <si>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</si>
  <si>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</si>
  <si>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</si>
  <si>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</si>
  <si>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</si>
  <si>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</si>
  <si>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</si>
  <si>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</si>
  <si>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</si>
  <si>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</si>
  <si>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</si>
  <si>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</si>
  <si>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</si>
  <si>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</si>
  <si>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</si>
  <si>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</si>
  <si>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</si>
  <si>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</si>
  <si>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</si>
  <si>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</si>
  <si>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</si>
  <si>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</si>
  <si>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</si>
  <si>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</si>
  <si>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</si>
  <si>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</si>
  <si>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</si>
  <si>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</si>
  <si>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</si>
  <si>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</si>
  <si>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</si>
  <si>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</si>
  <si>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</si>
  <si>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</si>
  <si>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</si>
  <si>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</si>
  <si>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</si>
  <si>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</si>
  <si>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</si>
  <si>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</si>
  <si>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</si>
  <si>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</si>
  <si>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</si>
  <si>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</si>
  <si>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</si>
  <si>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</si>
  <si>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</si>
  <si>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</si>
  <si>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</si>
  <si>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</si>
  <si>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</si>
  <si>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</si>
  <si>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</si>
  <si>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</si>
  <si>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</si>
  <si>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</si>
  <si>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</si>
  <si>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</si>
  <si>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</si>
  <si>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</si>
  <si>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</si>
  <si>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</si>
  <si>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</si>
  <si>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</si>
  <si>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</si>
  <si>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</si>
  <si>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</si>
  <si>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</si>
  <si>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</si>
  <si>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</si>
  <si>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</si>
  <si>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</si>
  <si>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</si>
  <si>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</si>
  <si>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</si>
  <si>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</si>
  <si>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</si>
  <si>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</si>
  <si>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</si>
  <si>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</si>
  <si>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</si>
  <si>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</si>
  <si>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</si>
  <si>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</si>
  <si>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</si>
  <si>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</si>
  <si>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</si>
  <si>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</si>
  <si>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</si>
  <si>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</si>
  <si>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</si>
  <si>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</si>
  <si>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</si>
  <si>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</si>
  <si>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</si>
  <si>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</si>
  <si>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</si>
  <si>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</si>
  <si>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</si>
  <si>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</si>
  <si>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</si>
  <si>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</si>
  <si>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</si>
  <si>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</si>
  <si>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</si>
  <si>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</si>
  <si>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</si>
  <si>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</si>
  <si>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</si>
  <si>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 xml:space="preserve">2017. év utáni szükséglet
</t>
  </si>
  <si>
    <t>KEOP-Tokod-Tát szennyvízelvezetés</t>
  </si>
  <si>
    <t>2017-2018</t>
  </si>
  <si>
    <t>Felhalmozási célú önkormányzati támogatások (adósságkonszolidáció)</t>
  </si>
  <si>
    <t>NEMLEGES</t>
  </si>
  <si>
    <t xml:space="preserve">2017. eredeti        </t>
  </si>
  <si>
    <t xml:space="preserve">2017. eredeti     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</si>
  <si>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</si>
  <si>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</si>
  <si>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</si>
  <si>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</si>
  <si>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</si>
  <si>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</si>
  <si>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</si>
  <si>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</si>
  <si>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</si>
  <si>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Tájékoztató a 2018. évi állami támogatásokról</t>
  </si>
  <si>
    <t>Polgármesteri illetmény támogatása</t>
  </si>
  <si>
    <t>Bölcsődei üzemeltetési támogatás</t>
  </si>
  <si>
    <t xml:space="preserve">Egyéb felhalmozási célú támogatások bevételei </t>
  </si>
  <si>
    <t>Egyéb felhalmozási célú támogatások bevételei (KEHOP szennyvíz, Ipari Park,Zöldterület,Hiv.energ., Bicikliút)</t>
  </si>
  <si>
    <t>Adósságkonszolidáció 2018</t>
  </si>
  <si>
    <t>Felhasználás                                              
2017. XII.31-ig</t>
  </si>
  <si>
    <t>Ipari Park</t>
  </si>
  <si>
    <t>Zöldterület</t>
  </si>
  <si>
    <t>Bicikliút</t>
  </si>
  <si>
    <t>Hivatal energetikai felújítás</t>
  </si>
  <si>
    <t>2015-2018</t>
  </si>
  <si>
    <t xml:space="preserve">   - Egyéb felhalmozási célú támogatások államháztartáson kívülre( Norvég letét)</t>
  </si>
  <si>
    <t>Külterületi utak</t>
  </si>
  <si>
    <t xml:space="preserve">2018. eredeti        </t>
  </si>
  <si>
    <t>Állami (államigazgatási) feladatok bevételei, kiadásai</t>
  </si>
  <si>
    <t xml:space="preserve">2018. eredeti     </t>
  </si>
  <si>
    <t>Tartós betegség tám.</t>
  </si>
  <si>
    <t>Lakóingatlan üzemeltetése</t>
  </si>
  <si>
    <t>Schmidt Telep vásárlása</t>
  </si>
  <si>
    <t>9.2  melléklet az 1/2018. (I.31.) önkormányzati rendelethez</t>
  </si>
  <si>
    <t>9.3. melléklet az 1/2018. (I.31.) önkormányzati rendelethez</t>
  </si>
  <si>
    <t>9.4. melléklet az 1/2018. (I.31.) önkormányzati rendelethez</t>
  </si>
  <si>
    <t>2018. tervezett</t>
  </si>
  <si>
    <t>2017. évi várható</t>
  </si>
  <si>
    <t>2020.</t>
  </si>
  <si>
    <t>Tát Város Önkormányzat 2018. évi adósságot keletkeztető fejlesztési céljai</t>
  </si>
  <si>
    <t>Előirányzat-felhasználási terv
2018. évre</t>
  </si>
  <si>
    <t>K I M U T A T Á S 
a 2018. évben céljelleggel juttatott támogatásokról</t>
  </si>
  <si>
    <t>2018.évi előirányzat</t>
  </si>
  <si>
    <t>2021. évi előirányzat</t>
  </si>
  <si>
    <t>2020. után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</si>
  <si>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</si>
  <si>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</si>
  <si>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</si>
  <si>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>2020 után</t>
  </si>
  <si>
    <t>2018 előtti kifizetés</t>
  </si>
  <si>
    <t>Egyéb felhalmozási kiadás</t>
  </si>
  <si>
    <t xml:space="preserve">2.1. melléklet az 1/2018. (I.30.) önkormányzati rendelethez     </t>
  </si>
  <si>
    <t xml:space="preserve">2.2. melléklet az 1/2018. (I.30.) önkormányzati rendelethez     </t>
  </si>
  <si>
    <t>9.1. melléklet az 1/2018. (I.30.) önkormányzati rendelethez</t>
  </si>
  <si>
    <t>9.1.2. melléklet az 1/2018. (I.30.) önkormányzati rendelethez</t>
  </si>
  <si>
    <t>9.1.3. melléklet az 1/2018. (I.30.) önkormányzati rendelethez</t>
  </si>
  <si>
    <t>9.2.2. melléklet az 1/2018. (I.30.) önkormányzati rendelethez</t>
  </si>
  <si>
    <t>9.2.3  melléklet az 1/2018. (I.30.) önkormányzati rendelethez</t>
  </si>
  <si>
    <t>9.3.2. melléklet az 1/2018. (I.30.) önkormányzati rendelethez</t>
  </si>
  <si>
    <t>9.3.3. melléklet az 1/2018. (I.30.) önkormányzati rendelethez</t>
  </si>
  <si>
    <t>9.4.2. melléklet az 1/2018. (I.30.) önkormányzati rendelethez</t>
  </si>
  <si>
    <t>9.4.3. melléklet az 1/2018. (I.30.) önkormányzati rendelethez</t>
  </si>
  <si>
    <t xml:space="preserve">Irányító szervi (önkormányzati) támogatás (intézményfinanszírozás) </t>
  </si>
  <si>
    <t>2018. 06. előirányzat</t>
  </si>
  <si>
    <t>2018.06. előirányzat</t>
  </si>
  <si>
    <t>Egyéb működési célú átvett pénzeszköz (Kultúrház)</t>
  </si>
  <si>
    <t>Egyéb működési célú átvett pénzeszköz (2017. MB Óvoda elszámolás)</t>
  </si>
  <si>
    <t>Egyéb felhalmozási célú átvett pénzeszköz (röntgen)</t>
  </si>
  <si>
    <t>Egyéb működési célú átvett pénzeszköz (2017. MB Óvoda elsz.)</t>
  </si>
  <si>
    <t>2018. 06.előirányzat</t>
  </si>
  <si>
    <t>* Módosította a 7 /2018 (VI.26.) 9.sz. melléklete</t>
  </si>
  <si>
    <t>Egyéb működési célú támogatások bevételei  (Munkaügyi)</t>
  </si>
  <si>
    <t>Egyéb működési célú támogatások bevételei (Munkaügyi)</t>
  </si>
  <si>
    <t>2018. 09. előirányzat</t>
  </si>
  <si>
    <t>* Módosította a 8 /2018 (IX.25.) 5.sz. mellléklete</t>
  </si>
  <si>
    <t xml:space="preserve">      </t>
  </si>
  <si>
    <t>2018.09. előirányzat</t>
  </si>
  <si>
    <t>Zola Fasor parkoló</t>
  </si>
  <si>
    <t>2018. 12. előirányzat</t>
  </si>
  <si>
    <t>2018.12. előirányzat</t>
  </si>
  <si>
    <t>* Módosította a 9/2018(XII.11.) 5.sz. melléklete</t>
  </si>
  <si>
    <t>7. melléklet az 1/2018. (I.30.) önkormányzati rendelethez</t>
  </si>
  <si>
    <t>2019.02. előirányzat</t>
  </si>
  <si>
    <t>2019. 02. előirányzat</t>
  </si>
  <si>
    <t>2019. 02.előirányzat</t>
  </si>
  <si>
    <t>Államháztratáson belüli megelőlegezések</t>
  </si>
  <si>
    <t>Egyéb működési célú támogatások bevételei (Bursa, Erzsébet)</t>
  </si>
  <si>
    <t>2018. évi előirányzat BEVÉTELEK</t>
  </si>
  <si>
    <t>2018. évi előirányzat KIADÁSOK</t>
  </si>
  <si>
    <t>......................, 2018. .......................... hó ..... nap</t>
  </si>
  <si>
    <t>* Módosította a 5/2019 (II.26.) 1.sz. mellléklete</t>
  </si>
  <si>
    <t>* Módosította a  5/2019 (II.26.) 2.sz. mellléklete</t>
  </si>
  <si>
    <t>* Módosította a 5 /2019 (II.26.) 3.sz. mellléklete</t>
  </si>
  <si>
    <t>* Módosította a 5 /2019 (II.26.) 4.sz. mellléklete</t>
  </si>
  <si>
    <t>* Módosította a  5/2019 (II.26.) 5.sz. mellléklete</t>
  </si>
  <si>
    <t>* Módosította a 5/2019 (II.26.) 6.sz. mellléklete</t>
  </si>
  <si>
    <t>* Módosította a  5/2019 (II.26.) 7.sz. mellléklete</t>
  </si>
  <si>
    <t>* Módosította a  5/2019 (II.26.) 8.sz. mellléklete</t>
  </si>
  <si>
    <t>* Módosította a 5/2019 (II.26.) 9.sz. mellléklete</t>
  </si>
  <si>
    <t>* Módosította a  5/2019 (II.26.) 10.sz. mellléklete</t>
  </si>
  <si>
    <t>* Módosította a 5 /2019 (II.26.) 11.sz. mellléklete</t>
  </si>
  <si>
    <t>* Módosította a 5/2019 (II.26.) 12.sz. mellléklete</t>
  </si>
  <si>
    <t>* Módosította a 5 /2019 (II.26.) 13.sz. mellléklete</t>
  </si>
  <si>
    <t>* Módosította a 5/2019 (II.26.) 14.sz. mellléklete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</si>
</sst>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9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>
        <color indexed="8"/>
      </bottom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>
        <color indexed="8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hair">
        <color indexed="8"/>
      </right>
      <top style="thin"/>
      <bottom/>
    </border>
    <border>
      <left>
        <color indexed="63"/>
      </left>
      <right style="hair">
        <color indexed="8"/>
      </right>
      <top/>
      <bottom/>
    </border>
    <border>
      <left>
        <color indexed="63"/>
      </left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1215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7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7" xfId="62" applyFont="1" applyFill="1" applyBorder="1" applyAlignment="1" applyProtection="1">
      <alignment horizontal="center" vertical="center"/>
      <protection/>
    </xf>
    <xf numFmtId="0" fontId="7" fillId="0" borderId="40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41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7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8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8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7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8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6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40" xfId="61" applyFont="1" applyFill="1" applyBorder="1" applyAlignment="1" applyProtection="1">
      <alignment horizontal="center" vertical="center" wrapText="1"/>
      <protection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0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8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33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7" xfId="61" applyFont="1" applyFill="1" applyBorder="1" applyAlignment="1" applyProtection="1">
      <alignment vertical="center" wrapText="1"/>
      <protection/>
    </xf>
    <xf numFmtId="164" fontId="6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32" fillId="0" borderId="0" xfId="59">
      <alignment/>
      <protection/>
    </xf>
    <xf numFmtId="3" fontId="33" fillId="0" borderId="0" xfId="59" applyNumberFormat="1" applyFont="1" applyFill="1" applyBorder="1" applyAlignment="1">
      <alignment horizontal="center"/>
      <protection/>
    </xf>
    <xf numFmtId="3" fontId="33" fillId="0" borderId="0" xfId="59" applyNumberFormat="1" applyFont="1" applyFill="1" applyBorder="1">
      <alignment/>
      <protection/>
    </xf>
    <xf numFmtId="3" fontId="34" fillId="0" borderId="0" xfId="59" applyNumberFormat="1" applyFont="1" applyFill="1" applyBorder="1">
      <alignment/>
      <protection/>
    </xf>
    <xf numFmtId="3" fontId="33" fillId="0" borderId="0" xfId="59" applyNumberFormat="1" applyFont="1" applyFill="1" applyBorder="1" applyAlignment="1">
      <alignment horizontal="right"/>
      <protection/>
    </xf>
    <xf numFmtId="0" fontId="32" fillId="0" borderId="0" xfId="59" applyFill="1">
      <alignment/>
      <protection/>
    </xf>
    <xf numFmtId="3" fontId="33" fillId="0" borderId="0" xfId="59" applyNumberFormat="1" applyFont="1" applyFill="1" applyBorder="1" applyAlignment="1">
      <alignment/>
      <protection/>
    </xf>
    <xf numFmtId="3" fontId="38" fillId="0" borderId="0" xfId="59" applyNumberFormat="1" applyFont="1" applyFill="1" applyBorder="1" applyAlignment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0" fontId="40" fillId="0" borderId="0" xfId="59" applyFont="1">
      <alignment/>
      <protection/>
    </xf>
    <xf numFmtId="3" fontId="38" fillId="0" borderId="0" xfId="60" applyNumberFormat="1" applyFont="1" applyFill="1" applyBorder="1" applyAlignment="1" quotePrefix="1">
      <alignment horizontal="center"/>
      <protection/>
    </xf>
    <xf numFmtId="3" fontId="39" fillId="0" borderId="0" xfId="60" applyNumberFormat="1" applyFont="1" applyFill="1" applyBorder="1" applyAlignment="1">
      <alignment/>
      <protection/>
    </xf>
    <xf numFmtId="0" fontId="32" fillId="0" borderId="0" xfId="60" applyFont="1" applyBorder="1" applyAlignment="1">
      <alignment/>
      <protection/>
    </xf>
    <xf numFmtId="3" fontId="39" fillId="0" borderId="0" xfId="60" applyNumberFormat="1" applyFont="1" applyFill="1" applyBorder="1">
      <alignment/>
      <protection/>
    </xf>
    <xf numFmtId="3" fontId="32" fillId="0" borderId="0" xfId="60" applyNumberFormat="1" applyFill="1" applyBorder="1" applyAlignment="1">
      <alignment horizontal="center"/>
      <protection/>
    </xf>
    <xf numFmtId="3" fontId="32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3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164" fontId="15" fillId="0" borderId="49" xfId="62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38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70" xfId="0" applyFont="1" applyBorder="1" applyAlignment="1">
      <alignment horizontal="center" wrapText="1"/>
    </xf>
    <xf numFmtId="0" fontId="47" fillId="0" borderId="71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3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69" xfId="40" applyNumberFormat="1" applyFont="1" applyBorder="1" applyAlignment="1" applyProtection="1">
      <alignment horizontal="right" vertical="center" wrapText="1"/>
      <protection locked="0"/>
    </xf>
    <xf numFmtId="166" fontId="47" fillId="0" borderId="34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55" xfId="40" applyNumberFormat="1" applyFont="1" applyBorder="1" applyAlignment="1">
      <alignment horizontal="right" vertical="center" wrapText="1"/>
    </xf>
    <xf numFmtId="166" fontId="47" fillId="0" borderId="32" xfId="40" applyNumberFormat="1" applyFont="1" applyBorder="1" applyAlignment="1">
      <alignment horizontal="right" vertical="center" wrapText="1"/>
    </xf>
    <xf numFmtId="0" fontId="46" fillId="0" borderId="29" xfId="0" applyFont="1" applyBorder="1" applyAlignment="1">
      <alignment horizontal="left" vertical="center" wrapText="1"/>
    </xf>
    <xf numFmtId="49" fontId="46" fillId="0" borderId="30" xfId="0" applyNumberFormat="1" applyFont="1" applyBorder="1" applyAlignment="1">
      <alignment horizontal="center" wrapText="1"/>
    </xf>
    <xf numFmtId="166" fontId="46" fillId="0" borderId="30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67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166" fontId="47" fillId="0" borderId="72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172" fontId="33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48" fillId="0" borderId="0" xfId="0" applyFont="1" applyBorder="1" applyAlignment="1">
      <alignment/>
    </xf>
    <xf numFmtId="4" fontId="48" fillId="0" borderId="62" xfId="0" applyNumberFormat="1" applyFont="1" applyBorder="1" applyAlignment="1">
      <alignment/>
    </xf>
    <xf numFmtId="3" fontId="48" fillId="0" borderId="62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62" xfId="0" applyFont="1" applyBorder="1" applyAlignment="1">
      <alignment horizontal="right" vertical="center" wrapText="1"/>
    </xf>
    <xf numFmtId="172" fontId="48" fillId="0" borderId="62" xfId="0" applyNumberFormat="1" applyFont="1" applyBorder="1" applyAlignment="1">
      <alignment/>
    </xf>
    <xf numFmtId="1" fontId="48" fillId="0" borderId="62" xfId="0" applyNumberFormat="1" applyFont="1" applyBorder="1" applyAlignment="1">
      <alignment/>
    </xf>
    <xf numFmtId="0" fontId="48" fillId="0" borderId="62" xfId="0" applyFont="1" applyFill="1" applyBorder="1" applyAlignment="1">
      <alignment/>
    </xf>
    <xf numFmtId="4" fontId="48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61" applyFont="1" applyFill="1" applyBorder="1" applyAlignment="1" applyProtection="1">
      <alignment horizontal="left" vertical="center" wrapText="1" indent="6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7" xfId="0" applyNumberFormat="1" applyFont="1" applyFill="1" applyBorder="1" applyAlignment="1" applyProtection="1">
      <alignment vertical="center" wrapText="1"/>
      <protection locked="0"/>
    </xf>
    <xf numFmtId="164" fontId="2" fillId="0" borderId="37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2" fillId="0" borderId="28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1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9" fillId="0" borderId="75" xfId="0" applyFont="1" applyBorder="1" applyAlignment="1">
      <alignment/>
    </xf>
    <xf numFmtId="3" fontId="49" fillId="0" borderId="56" xfId="0" applyNumberFormat="1" applyFont="1" applyBorder="1" applyAlignment="1">
      <alignment/>
    </xf>
    <xf numFmtId="1" fontId="49" fillId="0" borderId="56" xfId="0" applyNumberFormat="1" applyFont="1" applyBorder="1" applyAlignment="1">
      <alignment/>
    </xf>
    <xf numFmtId="0" fontId="49" fillId="0" borderId="75" xfId="0" applyFont="1" applyBorder="1" applyAlignment="1">
      <alignment horizontal="left"/>
    </xf>
    <xf numFmtId="0" fontId="49" fillId="0" borderId="56" xfId="0" applyFont="1" applyFill="1" applyBorder="1" applyAlignment="1">
      <alignment/>
    </xf>
    <xf numFmtId="0" fontId="52" fillId="0" borderId="42" xfId="0" applyFont="1" applyBorder="1" applyAlignment="1">
      <alignment horizontal="right"/>
    </xf>
    <xf numFmtId="3" fontId="51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3" fontId="34" fillId="0" borderId="76" xfId="59" applyNumberFormat="1" applyFont="1" applyFill="1" applyBorder="1" applyAlignment="1">
      <alignment horizontal="center"/>
      <protection/>
    </xf>
    <xf numFmtId="3" fontId="34" fillId="0" borderId="77" xfId="59" applyNumberFormat="1" applyFont="1" applyFill="1" applyBorder="1">
      <alignment/>
      <protection/>
    </xf>
    <xf numFmtId="3" fontId="34" fillId="0" borderId="37" xfId="59" applyNumberFormat="1" applyFont="1" applyFill="1" applyBorder="1">
      <alignment/>
      <protection/>
    </xf>
    <xf numFmtId="3" fontId="34" fillId="0" borderId="78" xfId="59" applyNumberFormat="1" applyFont="1" applyFill="1" applyBorder="1" applyAlignment="1">
      <alignment horizontal="center"/>
      <protection/>
    </xf>
    <xf numFmtId="3" fontId="34" fillId="0" borderId="79" xfId="59" applyNumberFormat="1" applyFont="1" applyFill="1" applyBorder="1">
      <alignment/>
      <protection/>
    </xf>
    <xf numFmtId="3" fontId="34" fillId="0" borderId="25" xfId="59" applyNumberFormat="1" applyFont="1" applyFill="1" applyBorder="1">
      <alignment/>
      <protection/>
    </xf>
    <xf numFmtId="3" fontId="34" fillId="0" borderId="80" xfId="59" applyNumberFormat="1" applyFont="1" applyFill="1" applyBorder="1" applyAlignment="1">
      <alignment horizontal="center"/>
      <protection/>
    </xf>
    <xf numFmtId="3" fontId="34" fillId="0" borderId="81" xfId="59" applyNumberFormat="1" applyFont="1" applyFill="1" applyBorder="1">
      <alignment/>
      <protection/>
    </xf>
    <xf numFmtId="174" fontId="34" fillId="0" borderId="25" xfId="59" applyNumberFormat="1" applyFont="1" applyFill="1" applyBorder="1">
      <alignment/>
      <protection/>
    </xf>
    <xf numFmtId="3" fontId="34" fillId="0" borderId="82" xfId="59" applyNumberFormat="1" applyFont="1" applyFill="1" applyBorder="1" applyAlignment="1">
      <alignment horizontal="center"/>
      <protection/>
    </xf>
    <xf numFmtId="3" fontId="33" fillId="35" borderId="25" xfId="59" applyNumberFormat="1" applyFont="1" applyFill="1" applyBorder="1" applyAlignment="1">
      <alignment horizontal="right"/>
      <protection/>
    </xf>
    <xf numFmtId="3" fontId="34" fillId="0" borderId="83" xfId="59" applyNumberFormat="1" applyFont="1" applyFill="1" applyBorder="1" applyAlignment="1">
      <alignment horizontal="center"/>
      <protection/>
    </xf>
    <xf numFmtId="3" fontId="34" fillId="0" borderId="84" xfId="59" applyNumberFormat="1" applyFont="1" applyFill="1" applyBorder="1" applyAlignment="1">
      <alignment horizontal="center"/>
      <protection/>
    </xf>
    <xf numFmtId="3" fontId="34" fillId="0" borderId="47" xfId="59" applyNumberFormat="1" applyFont="1" applyFill="1" applyBorder="1" applyAlignment="1">
      <alignment/>
      <protection/>
    </xf>
    <xf numFmtId="0" fontId="34" fillId="0" borderId="85" xfId="59" applyFont="1" applyBorder="1" applyAlignment="1">
      <alignment/>
      <protection/>
    </xf>
    <xf numFmtId="3" fontId="34" fillId="34" borderId="25" xfId="59" applyNumberFormat="1" applyFont="1" applyFill="1" applyBorder="1">
      <alignment/>
      <protection/>
    </xf>
    <xf numFmtId="3" fontId="34" fillId="0" borderId="75" xfId="59" applyNumberFormat="1" applyFont="1" applyFill="1" applyBorder="1" applyAlignment="1">
      <alignment horizontal="left"/>
      <protection/>
    </xf>
    <xf numFmtId="3" fontId="34" fillId="0" borderId="86" xfId="59" applyNumberFormat="1" applyFont="1" applyFill="1" applyBorder="1">
      <alignment/>
      <protection/>
    </xf>
    <xf numFmtId="3" fontId="34" fillId="0" borderId="87" xfId="59" applyNumberFormat="1" applyFont="1" applyFill="1" applyBorder="1">
      <alignment/>
      <protection/>
    </xf>
    <xf numFmtId="3" fontId="33" fillId="0" borderId="50" xfId="59" applyNumberFormat="1" applyFont="1" applyFill="1" applyBorder="1" applyAlignment="1">
      <alignment horizontal="center"/>
      <protection/>
    </xf>
    <xf numFmtId="3" fontId="33" fillId="35" borderId="28" xfId="59" applyNumberFormat="1" applyFont="1" applyFill="1" applyBorder="1" applyAlignment="1">
      <alignment horizontal="right"/>
      <protection/>
    </xf>
    <xf numFmtId="3" fontId="34" fillId="0" borderId="88" xfId="59" applyNumberFormat="1" applyFont="1" applyFill="1" applyBorder="1" applyAlignment="1">
      <alignment horizontal="center"/>
      <protection/>
    </xf>
    <xf numFmtId="3" fontId="34" fillId="0" borderId="89" xfId="59" applyNumberFormat="1" applyFont="1" applyFill="1" applyBorder="1" applyAlignment="1">
      <alignment horizontal="center"/>
      <protection/>
    </xf>
    <xf numFmtId="3" fontId="34" fillId="0" borderId="90" xfId="59" applyNumberFormat="1" applyFont="1" applyFill="1" applyBorder="1" applyAlignment="1">
      <alignment horizontal="center"/>
      <protection/>
    </xf>
    <xf numFmtId="3" fontId="34" fillId="0" borderId="26" xfId="59" applyNumberFormat="1" applyFont="1" applyFill="1" applyBorder="1">
      <alignment/>
      <protection/>
    </xf>
    <xf numFmtId="3" fontId="34" fillId="0" borderId="91" xfId="59" applyNumberFormat="1" applyFont="1" applyFill="1" applyBorder="1" applyAlignment="1">
      <alignment horizontal="center"/>
      <protection/>
    </xf>
    <xf numFmtId="3" fontId="33" fillId="0" borderId="75" xfId="59" applyNumberFormat="1" applyFont="1" applyFill="1" applyBorder="1" applyAlignment="1">
      <alignment/>
      <protection/>
    </xf>
    <xf numFmtId="3" fontId="34" fillId="0" borderId="57" xfId="59" applyNumberFormat="1" applyFont="1" applyFill="1" applyBorder="1" applyAlignment="1">
      <alignment horizontal="center"/>
      <protection/>
    </xf>
    <xf numFmtId="3" fontId="34" fillId="0" borderId="37" xfId="59" applyNumberFormat="1" applyFont="1" applyFill="1" applyBorder="1" applyAlignment="1">
      <alignment horizontal="right"/>
      <protection/>
    </xf>
    <xf numFmtId="3" fontId="34" fillId="0" borderId="41" xfId="59" applyNumberFormat="1" applyFont="1" applyFill="1" applyBorder="1" applyAlignment="1">
      <alignment horizontal="right"/>
      <protection/>
    </xf>
    <xf numFmtId="3" fontId="34" fillId="0" borderId="92" xfId="59" applyNumberFormat="1" applyFont="1" applyFill="1" applyBorder="1" applyAlignment="1">
      <alignment horizontal="center"/>
      <protection/>
    </xf>
    <xf numFmtId="3" fontId="33" fillId="0" borderId="50" xfId="59" applyNumberFormat="1" applyFont="1" applyFill="1" applyBorder="1" applyAlignment="1">
      <alignment horizontal="center" vertical="center"/>
      <protection/>
    </xf>
    <xf numFmtId="3" fontId="32" fillId="0" borderId="93" xfId="59" applyNumberFormat="1" applyFont="1" applyFill="1" applyBorder="1" applyAlignment="1">
      <alignment horizontal="center"/>
      <protection/>
    </xf>
    <xf numFmtId="3" fontId="37" fillId="0" borderId="94" xfId="59" applyNumberFormat="1" applyFont="1" applyFill="1" applyBorder="1">
      <alignment/>
      <protection/>
    </xf>
    <xf numFmtId="3" fontId="34" fillId="0" borderId="37" xfId="59" applyNumberFormat="1" applyFont="1" applyBorder="1" applyAlignment="1">
      <alignment horizontal="right"/>
      <protection/>
    </xf>
    <xf numFmtId="3" fontId="32" fillId="0" borderId="78" xfId="59" applyNumberFormat="1" applyFont="1" applyFill="1" applyBorder="1" applyAlignment="1">
      <alignment horizontal="center"/>
      <protection/>
    </xf>
    <xf numFmtId="3" fontId="37" fillId="0" borderId="79" xfId="59" applyNumberFormat="1" applyFont="1" applyFill="1" applyBorder="1">
      <alignment/>
      <protection/>
    </xf>
    <xf numFmtId="3" fontId="37" fillId="0" borderId="33" xfId="59" applyNumberFormat="1" applyFont="1" applyFill="1" applyBorder="1">
      <alignment/>
      <protection/>
    </xf>
    <xf numFmtId="3" fontId="38" fillId="0" borderId="95" xfId="59" applyNumberFormat="1" applyFont="1" applyFill="1" applyBorder="1" applyAlignment="1">
      <alignment horizontal="center"/>
      <protection/>
    </xf>
    <xf numFmtId="3" fontId="39" fillId="0" borderId="96" xfId="59" applyNumberFormat="1" applyFont="1" applyFill="1" applyBorder="1" applyAlignment="1">
      <alignment/>
      <protection/>
    </xf>
    <xf numFmtId="3" fontId="39" fillId="0" borderId="97" xfId="59" applyNumberFormat="1" applyFont="1" applyFill="1" applyBorder="1" applyAlignment="1">
      <alignment/>
      <protection/>
    </xf>
    <xf numFmtId="3" fontId="39" fillId="35" borderId="98" xfId="59" applyNumberFormat="1" applyFont="1" applyFill="1" applyBorder="1">
      <alignment/>
      <protection/>
    </xf>
    <xf numFmtId="3" fontId="38" fillId="0" borderId="57" xfId="59" applyNumberFormat="1" applyFont="1" applyFill="1" applyBorder="1" applyAlignment="1">
      <alignment horizontal="center"/>
      <protection/>
    </xf>
    <xf numFmtId="3" fontId="37" fillId="0" borderId="77" xfId="59" applyNumberFormat="1" applyFont="1" applyFill="1" applyBorder="1">
      <alignment/>
      <protection/>
    </xf>
    <xf numFmtId="3" fontId="37" fillId="0" borderId="99" xfId="59" applyNumberFormat="1" applyFont="1" applyFill="1" applyBorder="1">
      <alignment/>
      <protection/>
    </xf>
    <xf numFmtId="3" fontId="37" fillId="0" borderId="33" xfId="59" applyNumberFormat="1" applyFont="1" applyFill="1" applyBorder="1">
      <alignment/>
      <protection/>
    </xf>
    <xf numFmtId="3" fontId="38" fillId="0" borderId="91" xfId="59" applyNumberFormat="1" applyFont="1" applyFill="1" applyBorder="1" applyAlignment="1">
      <alignment horizontal="center"/>
      <protection/>
    </xf>
    <xf numFmtId="3" fontId="39" fillId="0" borderId="100" xfId="59" applyNumberFormat="1" applyFont="1" applyFill="1" applyBorder="1" applyAlignment="1">
      <alignment/>
      <protection/>
    </xf>
    <xf numFmtId="3" fontId="39" fillId="0" borderId="53" xfId="59" applyNumberFormat="1" applyFont="1" applyFill="1" applyBorder="1" applyAlignment="1">
      <alignment/>
      <protection/>
    </xf>
    <xf numFmtId="3" fontId="39" fillId="35" borderId="33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7" fillId="0" borderId="35" xfId="59" applyNumberFormat="1" applyFont="1" applyFill="1" applyBorder="1">
      <alignment/>
      <protection/>
    </xf>
    <xf numFmtId="3" fontId="37" fillId="0" borderId="36" xfId="59" applyNumberFormat="1" applyFont="1" applyFill="1" applyBorder="1">
      <alignment/>
      <protection/>
    </xf>
    <xf numFmtId="3" fontId="32" fillId="0" borderId="101" xfId="59" applyNumberFormat="1" applyFont="1" applyFill="1" applyBorder="1" applyAlignment="1">
      <alignment horizontal="center"/>
      <protection/>
    </xf>
    <xf numFmtId="3" fontId="37" fillId="0" borderId="34" xfId="59" applyNumberFormat="1" applyFont="1" applyFill="1" applyBorder="1">
      <alignment/>
      <protection/>
    </xf>
    <xf numFmtId="3" fontId="39" fillId="0" borderId="75" xfId="59" applyNumberFormat="1" applyFont="1" applyFill="1" applyBorder="1" applyAlignment="1">
      <alignment/>
      <protection/>
    </xf>
    <xf numFmtId="3" fontId="32" fillId="0" borderId="76" xfId="59" applyNumberFormat="1" applyFont="1" applyFill="1" applyBorder="1" applyAlignment="1">
      <alignment horizontal="center"/>
      <protection/>
    </xf>
    <xf numFmtId="3" fontId="37" fillId="0" borderId="102" xfId="59" applyNumberFormat="1" applyFont="1" applyFill="1" applyBorder="1">
      <alignment/>
      <protection/>
    </xf>
    <xf numFmtId="3" fontId="32" fillId="0" borderId="80" xfId="59" applyNumberFormat="1" applyFont="1" applyFill="1" applyBorder="1" applyAlignment="1">
      <alignment horizontal="center"/>
      <protection/>
    </xf>
    <xf numFmtId="3" fontId="37" fillId="0" borderId="72" xfId="59" applyNumberFormat="1" applyFont="1" applyFill="1" applyBorder="1">
      <alignment/>
      <protection/>
    </xf>
    <xf numFmtId="3" fontId="38" fillId="0" borderId="103" xfId="59" applyNumberFormat="1" applyFont="1" applyFill="1" applyBorder="1" applyAlignment="1">
      <alignment horizontal="center"/>
      <protection/>
    </xf>
    <xf numFmtId="3" fontId="39" fillId="35" borderId="58" xfId="59" applyNumberFormat="1" applyFont="1" applyFill="1" applyBorder="1">
      <alignment/>
      <protection/>
    </xf>
    <xf numFmtId="3" fontId="34" fillId="0" borderId="104" xfId="59" applyNumberFormat="1" applyFont="1" applyFill="1" applyBorder="1" applyAlignment="1">
      <alignment horizontal="right"/>
      <protection/>
    </xf>
    <xf numFmtId="3" fontId="34" fillId="0" borderId="105" xfId="59" applyNumberFormat="1" applyFont="1" applyFill="1" applyBorder="1" applyAlignment="1">
      <alignment horizontal="right"/>
      <protection/>
    </xf>
    <xf numFmtId="3" fontId="34" fillId="0" borderId="106" xfId="59" applyNumberFormat="1" applyFont="1" applyFill="1" applyBorder="1" applyAlignment="1">
      <alignment horizontal="right"/>
      <protection/>
    </xf>
    <xf numFmtId="3" fontId="33" fillId="36" borderId="32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/>
    </xf>
    <xf numFmtId="3" fontId="33" fillId="0" borderId="107" xfId="60" applyNumberFormat="1" applyFont="1" applyFill="1" applyBorder="1" applyAlignment="1">
      <alignment horizontal="center" vertical="center" wrapText="1"/>
      <protection/>
    </xf>
    <xf numFmtId="3" fontId="39" fillId="0" borderId="108" xfId="60" applyNumberFormat="1" applyFont="1" applyFill="1" applyBorder="1" applyAlignment="1">
      <alignment horizontal="center" vertical="center" wrapText="1"/>
      <protection/>
    </xf>
    <xf numFmtId="3" fontId="32" fillId="0" borderId="109" xfId="60" applyNumberFormat="1" applyFont="1" applyBorder="1" applyAlignment="1">
      <alignment horizontal="center" vertical="center" wrapText="1"/>
      <protection/>
    </xf>
    <xf numFmtId="3" fontId="39" fillId="0" borderId="71" xfId="60" applyNumberFormat="1" applyFont="1" applyFill="1" applyBorder="1" applyAlignment="1">
      <alignment horizontal="center" vertical="center" wrapText="1"/>
      <protection/>
    </xf>
    <xf numFmtId="3" fontId="32" fillId="0" borderId="76" xfId="60" applyNumberFormat="1" applyFont="1" applyFill="1" applyBorder="1" applyAlignment="1">
      <alignment horizontal="center"/>
      <protection/>
    </xf>
    <xf numFmtId="3" fontId="37" fillId="0" borderId="110" xfId="60" applyNumberFormat="1" applyFont="1" applyFill="1" applyBorder="1">
      <alignment/>
      <protection/>
    </xf>
    <xf numFmtId="3" fontId="37" fillId="0" borderId="111" xfId="60" applyNumberFormat="1" applyFont="1" applyFill="1" applyBorder="1">
      <alignment/>
      <protection/>
    </xf>
    <xf numFmtId="3" fontId="37" fillId="0" borderId="33" xfId="60" applyNumberFormat="1" applyFont="1" applyFill="1" applyBorder="1">
      <alignment/>
      <protection/>
    </xf>
    <xf numFmtId="3" fontId="32" fillId="0" borderId="78" xfId="60" applyNumberFormat="1" applyFont="1" applyFill="1" applyBorder="1" applyAlignment="1">
      <alignment horizontal="center"/>
      <protection/>
    </xf>
    <xf numFmtId="3" fontId="37" fillId="0" borderId="112" xfId="60" applyNumberFormat="1" applyFont="1" applyFill="1" applyBorder="1">
      <alignment/>
      <protection/>
    </xf>
    <xf numFmtId="3" fontId="37" fillId="0" borderId="113" xfId="60" applyNumberFormat="1" applyFont="1" applyFill="1" applyBorder="1">
      <alignment/>
      <protection/>
    </xf>
    <xf numFmtId="3" fontId="32" fillId="0" borderId="80" xfId="60" applyNumberFormat="1" applyFont="1" applyFill="1" applyBorder="1" applyAlignment="1">
      <alignment horizontal="center"/>
      <protection/>
    </xf>
    <xf numFmtId="3" fontId="37" fillId="0" borderId="114" xfId="60" applyNumberFormat="1" applyFont="1" applyFill="1" applyBorder="1">
      <alignment/>
      <protection/>
    </xf>
    <xf numFmtId="3" fontId="32" fillId="0" borderId="82" xfId="60" applyNumberFormat="1" applyFont="1" applyFill="1" applyBorder="1" applyAlignment="1">
      <alignment horizontal="center"/>
      <protection/>
    </xf>
    <xf numFmtId="3" fontId="39" fillId="35" borderId="98" xfId="60" applyNumberFormat="1" applyFont="1" applyFill="1" applyBorder="1">
      <alignment/>
      <protection/>
    </xf>
    <xf numFmtId="3" fontId="38" fillId="0" borderId="103" xfId="60" applyNumberFormat="1" applyFont="1" applyFill="1" applyBorder="1" applyAlignment="1" quotePrefix="1">
      <alignment horizontal="center"/>
      <protection/>
    </xf>
    <xf numFmtId="3" fontId="39" fillId="0" borderId="115" xfId="60" applyNumberFormat="1" applyFont="1" applyFill="1" applyBorder="1" applyAlignment="1">
      <alignment/>
      <protection/>
    </xf>
    <xf numFmtId="3" fontId="39" fillId="35" borderId="32" xfId="60" applyNumberFormat="1" applyFont="1" applyFill="1" applyBorder="1">
      <alignment/>
      <protection/>
    </xf>
    <xf numFmtId="3" fontId="32" fillId="0" borderId="93" xfId="60" applyNumberFormat="1" applyFont="1" applyFill="1" applyBorder="1" applyAlignment="1">
      <alignment horizontal="center"/>
      <protection/>
    </xf>
    <xf numFmtId="3" fontId="37" fillId="0" borderId="116" xfId="60" applyNumberFormat="1" applyFont="1" applyFill="1" applyBorder="1">
      <alignment/>
      <protection/>
    </xf>
    <xf numFmtId="3" fontId="37" fillId="0" borderId="117" xfId="60" applyNumberFormat="1" applyFont="1" applyFill="1" applyBorder="1">
      <alignment/>
      <protection/>
    </xf>
    <xf numFmtId="3" fontId="37" fillId="0" borderId="118" xfId="60" applyNumberFormat="1" applyFont="1" applyFill="1" applyBorder="1">
      <alignment/>
      <protection/>
    </xf>
    <xf numFmtId="3" fontId="37" fillId="0" borderId="119" xfId="60" applyNumberFormat="1" applyFont="1" applyFill="1" applyBorder="1">
      <alignment/>
      <protection/>
    </xf>
    <xf numFmtId="3" fontId="37" fillId="0" borderId="35" xfId="60" applyNumberFormat="1" applyFont="1" applyFill="1" applyBorder="1">
      <alignment/>
      <protection/>
    </xf>
    <xf numFmtId="3" fontId="32" fillId="0" borderId="120" xfId="60" applyNumberFormat="1" applyFont="1" applyFill="1" applyBorder="1" applyAlignment="1">
      <alignment horizontal="center"/>
      <protection/>
    </xf>
    <xf numFmtId="0" fontId="32" fillId="0" borderId="121" xfId="60" applyBorder="1" applyAlignment="1">
      <alignment vertical="center"/>
      <protection/>
    </xf>
    <xf numFmtId="3" fontId="37" fillId="0" borderId="36" xfId="60" applyNumberFormat="1" applyFont="1" applyFill="1" applyBorder="1">
      <alignment/>
      <protection/>
    </xf>
    <xf numFmtId="3" fontId="38" fillId="0" borderId="122" xfId="60" applyNumberFormat="1" applyFont="1" applyFill="1" applyBorder="1" applyAlignment="1" quotePrefix="1">
      <alignment horizontal="center"/>
      <protection/>
    </xf>
    <xf numFmtId="3" fontId="39" fillId="35" borderId="123" xfId="60" applyNumberFormat="1" applyFont="1" applyFill="1" applyBorder="1">
      <alignment/>
      <protection/>
    </xf>
    <xf numFmtId="3" fontId="32" fillId="0" borderId="124" xfId="60" applyNumberFormat="1" applyFont="1" applyFill="1" applyBorder="1" applyAlignment="1">
      <alignment horizontal="center"/>
      <protection/>
    </xf>
    <xf numFmtId="3" fontId="37" fillId="0" borderId="125" xfId="60" applyNumberFormat="1" applyFont="1" applyFill="1" applyBorder="1" applyAlignment="1">
      <alignment vertical="center"/>
      <protection/>
    </xf>
    <xf numFmtId="3" fontId="37" fillId="0" borderId="126" xfId="60" applyNumberFormat="1" applyFont="1" applyFill="1" applyBorder="1">
      <alignment/>
      <protection/>
    </xf>
    <xf numFmtId="3" fontId="39" fillId="35" borderId="53" xfId="60" applyNumberFormat="1" applyFont="1" applyFill="1" applyBorder="1">
      <alignment/>
      <protection/>
    </xf>
    <xf numFmtId="0" fontId="32" fillId="0" borderId="127" xfId="60" applyFont="1" applyBorder="1" applyAlignment="1">
      <alignment vertical="center"/>
      <protection/>
    </xf>
    <xf numFmtId="3" fontId="37" fillId="0" borderId="128" xfId="60" applyNumberFormat="1" applyFont="1" applyFill="1" applyBorder="1">
      <alignment/>
      <protection/>
    </xf>
    <xf numFmtId="3" fontId="37" fillId="0" borderId="129" xfId="60" applyNumberFormat="1" applyFont="1" applyFill="1" applyBorder="1">
      <alignment/>
      <protection/>
    </xf>
    <xf numFmtId="3" fontId="39" fillId="35" borderId="72" xfId="60" applyNumberFormat="1" applyFont="1" applyFill="1" applyBorder="1">
      <alignment/>
      <protection/>
    </xf>
    <xf numFmtId="3" fontId="39" fillId="35" borderId="58" xfId="60" applyNumberFormat="1" applyFont="1" applyFill="1" applyBorder="1">
      <alignment/>
      <protection/>
    </xf>
    <xf numFmtId="3" fontId="37" fillId="0" borderId="130" xfId="60" applyNumberFormat="1" applyFont="1" applyFill="1" applyBorder="1">
      <alignment/>
      <protection/>
    </xf>
    <xf numFmtId="3" fontId="32" fillId="37" borderId="131" xfId="60" applyNumberFormat="1" applyFont="1" applyFill="1" applyBorder="1">
      <alignment/>
      <protection/>
    </xf>
    <xf numFmtId="3" fontId="34" fillId="37" borderId="33" xfId="60" applyNumberFormat="1" applyFont="1" applyFill="1" applyBorder="1">
      <alignment/>
      <protection/>
    </xf>
    <xf numFmtId="3" fontId="38" fillId="0" borderId="95" xfId="60" applyNumberFormat="1" applyFont="1" applyFill="1" applyBorder="1" applyAlignment="1">
      <alignment horizontal="center"/>
      <protection/>
    </xf>
    <xf numFmtId="3" fontId="39" fillId="0" borderId="96" xfId="60" applyNumberFormat="1" applyFont="1" applyFill="1" applyBorder="1" applyAlignment="1">
      <alignment/>
      <protection/>
    </xf>
    <xf numFmtId="3" fontId="39" fillId="0" borderId="97" xfId="60" applyNumberFormat="1" applyFont="1" applyFill="1" applyBorder="1" applyAlignment="1">
      <alignment/>
      <protection/>
    </xf>
    <xf numFmtId="3" fontId="39" fillId="35" borderId="97" xfId="60" applyNumberFormat="1" applyFont="1" applyFill="1" applyBorder="1">
      <alignment/>
      <protection/>
    </xf>
    <xf numFmtId="3" fontId="38" fillId="0" borderId="50" xfId="60" applyNumberFormat="1" applyFont="1" applyFill="1" applyBorder="1" applyAlignment="1" quotePrefix="1">
      <alignment horizontal="center"/>
      <protection/>
    </xf>
    <xf numFmtId="3" fontId="39" fillId="0" borderId="55" xfId="60" applyNumberFormat="1" applyFont="1" applyFill="1" applyBorder="1" applyAlignment="1">
      <alignment/>
      <protection/>
    </xf>
    <xf numFmtId="0" fontId="32" fillId="0" borderId="58" xfId="60" applyFont="1" applyBorder="1" applyAlignment="1">
      <alignment/>
      <protection/>
    </xf>
    <xf numFmtId="3" fontId="39" fillId="35" borderId="99" xfId="60" applyNumberFormat="1" applyFont="1" applyFill="1" applyBorder="1">
      <alignment/>
      <protection/>
    </xf>
    <xf numFmtId="3" fontId="32" fillId="0" borderId="91" xfId="60" applyNumberFormat="1" applyFont="1" applyFill="1" applyBorder="1" applyAlignment="1">
      <alignment horizontal="center"/>
      <protection/>
    </xf>
    <xf numFmtId="3" fontId="37" fillId="0" borderId="75" xfId="60" applyNumberFormat="1" applyFont="1" applyFill="1" applyBorder="1" applyAlignment="1">
      <alignment vertical="center" wrapText="1"/>
      <protection/>
    </xf>
    <xf numFmtId="3" fontId="37" fillId="0" borderId="132" xfId="60" applyNumberFormat="1" applyFont="1" applyFill="1" applyBorder="1">
      <alignment/>
      <protection/>
    </xf>
    <xf numFmtId="3" fontId="37" fillId="34" borderId="53" xfId="60" applyNumberFormat="1" applyFont="1" applyFill="1" applyBorder="1">
      <alignment/>
      <protection/>
    </xf>
    <xf numFmtId="3" fontId="32" fillId="0" borderId="133" xfId="60" applyNumberFormat="1" applyFont="1" applyFill="1" applyBorder="1" applyAlignment="1">
      <alignment horizontal="center"/>
      <protection/>
    </xf>
    <xf numFmtId="3" fontId="39" fillId="0" borderId="42" xfId="60" applyNumberFormat="1" applyFont="1" applyFill="1" applyBorder="1" applyAlignment="1">
      <alignment vertical="center" wrapText="1"/>
      <protection/>
    </xf>
    <xf numFmtId="0" fontId="38" fillId="0" borderId="60" xfId="60" applyFont="1" applyBorder="1" applyAlignment="1">
      <alignment/>
      <protection/>
    </xf>
    <xf numFmtId="3" fontId="39" fillId="36" borderId="60" xfId="60" applyNumberFormat="1" applyFont="1" applyFill="1" applyBorder="1">
      <alignment/>
      <protection/>
    </xf>
    <xf numFmtId="3" fontId="39" fillId="0" borderId="51" xfId="60" applyNumberFormat="1" applyFont="1" applyFill="1" applyBorder="1" applyAlignment="1">
      <alignment/>
      <protection/>
    </xf>
    <xf numFmtId="0" fontId="32" fillId="37" borderId="28" xfId="60" applyFont="1" applyFill="1" applyBorder="1" applyAlignment="1">
      <alignment/>
      <protection/>
    </xf>
    <xf numFmtId="3" fontId="39" fillId="38" borderId="58" xfId="60" applyNumberFormat="1" applyFont="1" applyFill="1" applyBorder="1">
      <alignment/>
      <protection/>
    </xf>
    <xf numFmtId="3" fontId="39" fillId="0" borderId="28" xfId="60" applyNumberFormat="1" applyFont="1" applyFill="1" applyBorder="1" applyAlignment="1">
      <alignment/>
      <protection/>
    </xf>
    <xf numFmtId="3" fontId="37" fillId="35" borderId="59" xfId="60" applyNumberFormat="1" applyFont="1" applyFill="1" applyBorder="1">
      <alignment/>
      <protection/>
    </xf>
    <xf numFmtId="3" fontId="37" fillId="35" borderId="53" xfId="60" applyNumberFormat="1" applyFont="1" applyFill="1" applyBorder="1">
      <alignment/>
      <protection/>
    </xf>
    <xf numFmtId="3" fontId="37" fillId="35" borderId="64" xfId="60" applyNumberFormat="1" applyFont="1" applyFill="1" applyBorder="1">
      <alignment/>
      <protection/>
    </xf>
    <xf numFmtId="3" fontId="32" fillId="0" borderId="134" xfId="60" applyNumberFormat="1" applyFont="1" applyFill="1" applyBorder="1" applyAlignment="1">
      <alignment horizontal="center"/>
      <protection/>
    </xf>
    <xf numFmtId="3" fontId="37" fillId="0" borderId="135" xfId="60" applyNumberFormat="1" applyFont="1" applyFill="1" applyBorder="1">
      <alignment/>
      <protection/>
    </xf>
    <xf numFmtId="3" fontId="37" fillId="35" borderId="136" xfId="60" applyNumberFormat="1" applyFont="1" applyFill="1" applyBorder="1">
      <alignment/>
      <protection/>
    </xf>
    <xf numFmtId="3" fontId="32" fillId="0" borderId="103" xfId="60" applyNumberFormat="1" applyFont="1" applyFill="1" applyBorder="1" applyAlignment="1">
      <alignment horizontal="center"/>
      <protection/>
    </xf>
    <xf numFmtId="3" fontId="39" fillId="0" borderId="137" xfId="60" applyNumberFormat="1" applyFont="1" applyFill="1" applyBorder="1">
      <alignment/>
      <protection/>
    </xf>
    <xf numFmtId="3" fontId="39" fillId="0" borderId="138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3" fillId="0" borderId="139" xfId="0" applyFont="1" applyBorder="1" applyAlignment="1">
      <alignment/>
    </xf>
    <xf numFmtId="0" fontId="0" fillId="0" borderId="61" xfId="0" applyBorder="1" applyAlignment="1">
      <alignment/>
    </xf>
    <xf numFmtId="172" fontId="33" fillId="0" borderId="140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3" fillId="0" borderId="74" xfId="0" applyNumberFormat="1" applyFont="1" applyBorder="1" applyAlignment="1">
      <alignment horizontal="center"/>
    </xf>
    <xf numFmtId="0" fontId="0" fillId="0" borderId="101" xfId="0" applyBorder="1" applyAlignment="1">
      <alignment/>
    </xf>
    <xf numFmtId="3" fontId="33" fillId="0" borderId="64" xfId="0" applyNumberFormat="1" applyFont="1" applyBorder="1" applyAlignment="1">
      <alignment/>
    </xf>
    <xf numFmtId="0" fontId="48" fillId="0" borderId="57" xfId="0" applyFont="1" applyBorder="1" applyAlignment="1">
      <alignment/>
    </xf>
    <xf numFmtId="3" fontId="48" fillId="0" borderId="74" xfId="0" applyNumberFormat="1" applyFont="1" applyBorder="1" applyAlignment="1">
      <alignment/>
    </xf>
    <xf numFmtId="0" fontId="49" fillId="0" borderId="74" xfId="0" applyNumberFormat="1" applyFont="1" applyBorder="1" applyAlignment="1" quotePrefix="1">
      <alignment/>
    </xf>
    <xf numFmtId="3" fontId="48" fillId="39" borderId="74" xfId="0" applyNumberFormat="1" applyFont="1" applyFill="1" applyBorder="1" applyAlignment="1">
      <alignment/>
    </xf>
    <xf numFmtId="1" fontId="48" fillId="0" borderId="74" xfId="0" applyNumberFormat="1" applyFont="1" applyBorder="1" applyAlignment="1">
      <alignment/>
    </xf>
    <xf numFmtId="3" fontId="48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9" fillId="34" borderId="53" xfId="0" applyNumberFormat="1" applyFont="1" applyFill="1" applyBorder="1" applyAlignment="1">
      <alignment wrapText="1"/>
    </xf>
    <xf numFmtId="0" fontId="48" fillId="0" borderId="57" xfId="0" applyFont="1" applyBorder="1" applyAlignment="1">
      <alignment/>
    </xf>
    <xf numFmtId="0" fontId="22" fillId="0" borderId="91" xfId="0" applyNumberFormat="1" applyFont="1" applyBorder="1" applyAlignment="1" applyProtection="1">
      <alignment horizontal="left" indent="1"/>
      <protection/>
    </xf>
    <xf numFmtId="3" fontId="48" fillId="0" borderId="74" xfId="0" applyNumberFormat="1" applyFont="1" applyBorder="1" applyAlignment="1">
      <alignment horizontal="right" vertical="center" wrapText="1"/>
    </xf>
    <xf numFmtId="0" fontId="48" fillId="0" borderId="57" xfId="0" applyFont="1" applyFill="1" applyBorder="1" applyAlignment="1">
      <alignment/>
    </xf>
    <xf numFmtId="3" fontId="49" fillId="34" borderId="53" xfId="0" applyNumberFormat="1" applyFont="1" applyFill="1" applyBorder="1" applyAlignment="1">
      <alignment horizontal="right" vertical="center" wrapText="1"/>
    </xf>
    <xf numFmtId="3" fontId="48" fillId="34" borderId="74" xfId="0" applyNumberFormat="1" applyFont="1" applyFill="1" applyBorder="1" applyAlignment="1">
      <alignment/>
    </xf>
    <xf numFmtId="0" fontId="49" fillId="0" borderId="91" xfId="0" applyFont="1" applyBorder="1" applyAlignment="1">
      <alignment horizontal="left"/>
    </xf>
    <xf numFmtId="3" fontId="49" fillId="34" borderId="53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1" fillId="0" borderId="30" xfId="0" applyNumberFormat="1" applyFont="1" applyFill="1" applyBorder="1" applyAlignment="1">
      <alignment/>
    </xf>
    <xf numFmtId="3" fontId="33" fillId="0" borderId="27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/>
    </xf>
    <xf numFmtId="3" fontId="49" fillId="34" borderId="0" xfId="0" applyNumberFormat="1" applyFont="1" applyFill="1" applyBorder="1" applyAlignment="1">
      <alignment wrapText="1"/>
    </xf>
    <xf numFmtId="3" fontId="49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6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61" applyFont="1" applyFill="1" applyBorder="1" applyAlignment="1" applyProtection="1">
      <alignment horizontal="left" vertical="center" wrapText="1" indent="1"/>
      <protection/>
    </xf>
    <xf numFmtId="164" fontId="17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4" fontId="17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4" fontId="17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8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13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3" fontId="32" fillId="0" borderId="91" xfId="59" applyNumberFormat="1" applyFont="1" applyFill="1" applyBorder="1" applyAlignment="1">
      <alignment horizontal="center"/>
      <protection/>
    </xf>
    <xf numFmtId="3" fontId="37" fillId="0" borderId="100" xfId="59" applyNumberFormat="1" applyFont="1" applyFill="1" applyBorder="1">
      <alignment/>
      <protection/>
    </xf>
    <xf numFmtId="3" fontId="32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3" fontId="48" fillId="0" borderId="57" xfId="0" applyNumberFormat="1" applyFont="1" applyFill="1" applyBorder="1" applyAlignment="1">
      <alignment/>
    </xf>
    <xf numFmtId="3" fontId="48" fillId="0" borderId="0" xfId="0" applyNumberFormat="1" applyFont="1" applyBorder="1" applyAlignment="1">
      <alignment/>
    </xf>
    <xf numFmtId="3" fontId="49" fillId="39" borderId="74" xfId="0" applyNumberFormat="1" applyFont="1" applyFill="1" applyBorder="1" applyAlignment="1" quotePrefix="1">
      <alignment horizontal="right"/>
    </xf>
    <xf numFmtId="3" fontId="48" fillId="0" borderId="74" xfId="0" applyNumberFormat="1" applyFont="1" applyFill="1" applyBorder="1" applyAlignment="1">
      <alignment/>
    </xf>
    <xf numFmtId="3" fontId="49" fillId="0" borderId="74" xfId="0" applyNumberFormat="1" applyFont="1" applyFill="1" applyBorder="1" applyAlignment="1" quotePrefix="1">
      <alignment horizontal="right"/>
    </xf>
    <xf numFmtId="3" fontId="49" fillId="0" borderId="74" xfId="0" applyNumberFormat="1" applyFont="1" applyBorder="1" applyAlignment="1" quotePrefix="1">
      <alignment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center" vertical="center" wrapText="1"/>
      <protection/>
    </xf>
    <xf numFmtId="164" fontId="17" fillId="0" borderId="41" xfId="0" applyNumberFormat="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horizontal="center" vertical="center" wrapText="1"/>
      <protection/>
    </xf>
    <xf numFmtId="3" fontId="33" fillId="0" borderId="103" xfId="59" applyNumberFormat="1" applyFont="1" applyFill="1" applyBorder="1" applyAlignment="1">
      <alignment horizontal="center" vertical="center"/>
      <protection/>
    </xf>
    <xf numFmtId="3" fontId="35" fillId="0" borderId="28" xfId="59" applyNumberFormat="1" applyFont="1" applyFill="1" applyBorder="1" applyAlignment="1">
      <alignment horizontal="center" wrapText="1"/>
      <protection/>
    </xf>
    <xf numFmtId="3" fontId="34" fillId="0" borderId="141" xfId="59" applyNumberFormat="1" applyFont="1" applyFill="1" applyBorder="1">
      <alignment/>
      <protection/>
    </xf>
    <xf numFmtId="3" fontId="34" fillId="0" borderId="142" xfId="59" applyNumberFormat="1" applyFont="1" applyFill="1" applyBorder="1">
      <alignment/>
      <protection/>
    </xf>
    <xf numFmtId="3" fontId="34" fillId="0" borderId="143" xfId="59" applyNumberFormat="1" applyFont="1" applyFill="1" applyBorder="1">
      <alignment/>
      <protection/>
    </xf>
    <xf numFmtId="3" fontId="33" fillId="0" borderId="14" xfId="59" applyNumberFormat="1" applyFont="1" applyFill="1" applyBorder="1" applyAlignment="1">
      <alignment/>
      <protection/>
    </xf>
    <xf numFmtId="3" fontId="34" fillId="0" borderId="144" xfId="59" applyNumberFormat="1" applyFont="1" applyFill="1" applyBorder="1" applyAlignment="1">
      <alignment horizontal="right"/>
      <protection/>
    </xf>
    <xf numFmtId="3" fontId="33" fillId="36" borderId="145" xfId="59" applyNumberFormat="1" applyFont="1" applyFill="1" applyBorder="1" applyAlignment="1">
      <alignment horizontal="right"/>
      <protection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3" fontId="37" fillId="0" borderId="146" xfId="60" applyNumberFormat="1" applyFont="1" applyFill="1" applyBorder="1">
      <alignment/>
      <protection/>
    </xf>
    <xf numFmtId="3" fontId="37" fillId="0" borderId="147" xfId="60" applyNumberFormat="1" applyFont="1" applyFill="1" applyBorder="1">
      <alignment/>
      <protection/>
    </xf>
    <xf numFmtId="3" fontId="32" fillId="0" borderId="148" xfId="60" applyNumberFormat="1" applyFont="1" applyFill="1" applyBorder="1" applyAlignment="1">
      <alignment horizontal="center"/>
      <protection/>
    </xf>
    <xf numFmtId="0" fontId="32" fillId="0" borderId="149" xfId="60" applyFont="1" applyBorder="1" applyAlignment="1">
      <alignment vertical="center"/>
      <protection/>
    </xf>
    <xf numFmtId="3" fontId="37" fillId="0" borderId="150" xfId="60" applyNumberFormat="1" applyFont="1" applyFill="1" applyBorder="1">
      <alignment/>
      <protection/>
    </xf>
    <xf numFmtId="0" fontId="32" fillId="0" borderId="149" xfId="60" applyBorder="1" applyAlignment="1">
      <alignment vertical="center"/>
      <protection/>
    </xf>
    <xf numFmtId="164" fontId="14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47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2" applyFont="1" applyFill="1" applyBorder="1" applyAlignment="1" applyProtection="1">
      <alignment horizontal="left" vertical="center" indent="1"/>
      <protection/>
    </xf>
    <xf numFmtId="0" fontId="7" fillId="0" borderId="55" xfId="62" applyFont="1" applyFill="1" applyBorder="1" applyAlignment="1" applyProtection="1">
      <alignment horizontal="left" indent="1"/>
      <protection/>
    </xf>
    <xf numFmtId="164" fontId="15" fillId="0" borderId="23" xfId="62" applyNumberFormat="1" applyFont="1" applyFill="1" applyBorder="1" applyProtection="1">
      <alignment/>
      <protection/>
    </xf>
    <xf numFmtId="164" fontId="7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Border="1" applyAlignment="1">
      <alignment/>
    </xf>
    <xf numFmtId="164" fontId="6" fillId="0" borderId="55" xfId="0" applyNumberFormat="1" applyFont="1" applyFill="1" applyBorder="1" applyAlignment="1" applyProtection="1">
      <alignment vertical="center" wrapText="1"/>
      <protection locked="0"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7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0" fontId="2" fillId="0" borderId="61" xfId="61" applyFont="1" applyFill="1" applyBorder="1" applyAlignment="1" applyProtection="1">
      <alignment/>
      <protection/>
    </xf>
    <xf numFmtId="0" fontId="0" fillId="0" borderId="61" xfId="0" applyBorder="1" applyAlignment="1">
      <alignment/>
    </xf>
    <xf numFmtId="164" fontId="7" fillId="0" borderId="130" xfId="0" applyNumberFormat="1" applyFont="1" applyFill="1" applyBorder="1" applyAlignment="1" applyProtection="1">
      <alignment horizontal="center" vertical="center" wrapText="1"/>
      <protection/>
    </xf>
    <xf numFmtId="164" fontId="7" fillId="0" borderId="13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6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2" xfId="61" applyNumberFormat="1" applyFont="1" applyFill="1" applyBorder="1" applyAlignment="1" applyProtection="1">
      <alignment horizontal="left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51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51" fillId="0" borderId="133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8" fillId="0" borderId="57" xfId="0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8" fillId="0" borderId="5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91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3" fontId="36" fillId="0" borderId="115" xfId="59" applyNumberFormat="1" applyFont="1" applyFill="1" applyBorder="1" applyAlignment="1">
      <alignment horizontal="center" vertical="center"/>
      <protection/>
    </xf>
    <xf numFmtId="3" fontId="36" fillId="0" borderId="51" xfId="59" applyNumberFormat="1" applyFont="1" applyFill="1" applyBorder="1" applyAlignment="1">
      <alignment horizontal="center" vertical="center"/>
      <protection/>
    </xf>
    <xf numFmtId="3" fontId="33" fillId="0" borderId="152" xfId="59" applyNumberFormat="1" applyFont="1" applyFill="1" applyBorder="1" applyAlignment="1">
      <alignment/>
      <protection/>
    </xf>
    <xf numFmtId="3" fontId="33" fillId="0" borderId="115" xfId="59" applyNumberFormat="1" applyFont="1" applyFill="1" applyBorder="1" applyAlignment="1">
      <alignment/>
      <protection/>
    </xf>
    <xf numFmtId="3" fontId="34" fillId="0" borderId="47" xfId="59" applyNumberFormat="1" applyFont="1" applyFill="1" applyBorder="1" applyAlignment="1">
      <alignment vertical="center" wrapText="1"/>
      <protection/>
    </xf>
    <xf numFmtId="3" fontId="34" fillId="0" borderId="0" xfId="59" applyNumberFormat="1" applyFont="1" applyFill="1" applyBorder="1" applyAlignment="1">
      <alignment vertical="center" wrapText="1"/>
      <protection/>
    </xf>
    <xf numFmtId="3" fontId="34" fillId="0" borderId="73" xfId="59" applyNumberFormat="1" applyFont="1" applyFill="1" applyBorder="1" applyAlignment="1">
      <alignment vertical="center" wrapText="1"/>
      <protection/>
    </xf>
    <xf numFmtId="3" fontId="33" fillId="0" borderId="75" xfId="59" applyNumberFormat="1" applyFont="1" applyFill="1" applyBorder="1" applyAlignment="1">
      <alignment/>
      <protection/>
    </xf>
    <xf numFmtId="3" fontId="33" fillId="0" borderId="14" xfId="59" applyNumberFormat="1" applyFont="1" applyFill="1" applyBorder="1" applyAlignment="1">
      <alignment/>
      <protection/>
    </xf>
    <xf numFmtId="3" fontId="34" fillId="0" borderId="153" xfId="59" applyNumberFormat="1" applyFont="1" applyFill="1" applyBorder="1" applyAlignment="1">
      <alignment vertical="center" wrapText="1"/>
      <protection/>
    </xf>
    <xf numFmtId="3" fontId="34" fillId="0" borderId="154" xfId="59" applyNumberFormat="1" applyFont="1" applyFill="1" applyBorder="1" applyAlignment="1">
      <alignment vertical="center" wrapText="1"/>
      <protection/>
    </xf>
    <xf numFmtId="3" fontId="34" fillId="0" borderId="155" xfId="59" applyNumberFormat="1" applyFont="1" applyFill="1" applyBorder="1" applyAlignment="1">
      <alignment vertical="center" wrapText="1"/>
      <protection/>
    </xf>
    <xf numFmtId="3" fontId="34" fillId="0" borderId="127" xfId="59" applyNumberFormat="1" applyFont="1" applyFill="1" applyBorder="1" applyAlignment="1">
      <alignment vertical="center"/>
      <protection/>
    </xf>
    <xf numFmtId="3" fontId="34" fillId="0" borderId="156" xfId="59" applyNumberFormat="1" applyFont="1" applyFill="1" applyBorder="1" applyAlignment="1">
      <alignment vertical="center"/>
      <protection/>
    </xf>
    <xf numFmtId="3" fontId="33" fillId="0" borderId="157" xfId="59" applyNumberFormat="1" applyFont="1" applyFill="1" applyBorder="1" applyAlignment="1">
      <alignment vertical="center" wrapText="1"/>
      <protection/>
    </xf>
    <xf numFmtId="3" fontId="33" fillId="0" borderId="127" xfId="59" applyNumberFormat="1" applyFont="1" applyFill="1" applyBorder="1" applyAlignment="1">
      <alignment vertical="center" wrapText="1"/>
      <protection/>
    </xf>
    <xf numFmtId="3" fontId="33" fillId="0" borderId="158" xfId="59" applyNumberFormat="1" applyFont="1" applyFill="1" applyBorder="1" applyAlignment="1">
      <alignment vertical="center" wrapText="1"/>
      <protection/>
    </xf>
    <xf numFmtId="3" fontId="33" fillId="0" borderId="51" xfId="59" applyNumberFormat="1" applyFont="1" applyFill="1" applyBorder="1" applyAlignment="1">
      <alignment/>
      <protection/>
    </xf>
    <xf numFmtId="3" fontId="33" fillId="0" borderId="49" xfId="59" applyNumberFormat="1" applyFont="1" applyFill="1" applyBorder="1" applyAlignment="1">
      <alignment/>
      <protection/>
    </xf>
    <xf numFmtId="3" fontId="33" fillId="0" borderId="159" xfId="59" applyNumberFormat="1" applyFont="1" applyFill="1" applyBorder="1" applyAlignment="1">
      <alignment/>
      <protection/>
    </xf>
    <xf numFmtId="3" fontId="33" fillId="0" borderId="87" xfId="59" applyNumberFormat="1" applyFont="1" applyFill="1" applyBorder="1" applyAlignment="1">
      <alignment/>
      <protection/>
    </xf>
    <xf numFmtId="3" fontId="33" fillId="0" borderId="160" xfId="59" applyNumberFormat="1" applyFont="1" applyFill="1" applyBorder="1" applyAlignment="1">
      <alignment wrapText="1"/>
      <protection/>
    </xf>
    <xf numFmtId="3" fontId="33" fillId="0" borderId="161" xfId="59" applyNumberFormat="1" applyFont="1" applyFill="1" applyBorder="1" applyAlignment="1">
      <alignment wrapText="1"/>
      <protection/>
    </xf>
    <xf numFmtId="3" fontId="34" fillId="0" borderId="153" xfId="59" applyNumberFormat="1" applyFont="1" applyFill="1" applyBorder="1" applyAlignment="1">
      <alignment horizontal="left" vertical="center"/>
      <protection/>
    </xf>
    <xf numFmtId="3" fontId="34" fillId="0" borderId="154" xfId="59" applyNumberFormat="1" applyFont="1" applyFill="1" applyBorder="1" applyAlignment="1">
      <alignment horizontal="left" vertical="center"/>
      <protection/>
    </xf>
    <xf numFmtId="3" fontId="34" fillId="0" borderId="155" xfId="59" applyNumberFormat="1" applyFont="1" applyFill="1" applyBorder="1" applyAlignment="1">
      <alignment horizontal="left" vertical="center"/>
      <protection/>
    </xf>
    <xf numFmtId="3" fontId="36" fillId="0" borderId="49" xfId="59" applyNumberFormat="1" applyFont="1" applyFill="1" applyBorder="1" applyAlignment="1">
      <alignment horizontal="center" vertical="center"/>
      <protection/>
    </xf>
    <xf numFmtId="3" fontId="37" fillId="0" borderId="127" xfId="59" applyNumberFormat="1" applyFont="1" applyFill="1" applyBorder="1" applyAlignment="1">
      <alignment vertical="center" wrapText="1"/>
      <protection/>
    </xf>
    <xf numFmtId="3" fontId="34" fillId="0" borderId="162" xfId="59" applyNumberFormat="1" applyFont="1" applyFill="1" applyBorder="1" applyAlignment="1">
      <alignment vertical="center" wrapText="1"/>
      <protection/>
    </xf>
    <xf numFmtId="3" fontId="34" fillId="0" borderId="163" xfId="59" applyNumberFormat="1" applyFont="1" applyFill="1" applyBorder="1" applyAlignment="1">
      <alignment vertical="center" wrapText="1"/>
      <protection/>
    </xf>
    <xf numFmtId="3" fontId="35" fillId="0" borderId="40" xfId="59" applyNumberFormat="1" applyFont="1" applyFill="1" applyBorder="1" applyAlignment="1">
      <alignment vertical="center"/>
      <protection/>
    </xf>
    <xf numFmtId="0" fontId="0" fillId="0" borderId="37" xfId="0" applyBorder="1" applyAlignment="1">
      <alignment vertical="center"/>
    </xf>
    <xf numFmtId="3" fontId="33" fillId="0" borderId="164" xfId="59" applyNumberFormat="1" applyFont="1" applyFill="1" applyBorder="1" applyAlignment="1">
      <alignment/>
      <protection/>
    </xf>
    <xf numFmtId="3" fontId="33" fillId="0" borderId="165" xfId="59" applyNumberFormat="1" applyFont="1" applyFill="1" applyBorder="1" applyAlignment="1">
      <alignment/>
      <protection/>
    </xf>
    <xf numFmtId="3" fontId="33" fillId="0" borderId="0" xfId="59" applyNumberFormat="1" applyFont="1" applyFill="1" applyBorder="1" applyAlignment="1">
      <alignment vertical="center" wrapText="1"/>
      <protection/>
    </xf>
    <xf numFmtId="3" fontId="33" fillId="0" borderId="42" xfId="59" applyNumberFormat="1" applyFont="1" applyFill="1" applyBorder="1" applyAlignment="1">
      <alignment vertical="center" wrapText="1"/>
      <protection/>
    </xf>
    <xf numFmtId="3" fontId="36" fillId="0" borderId="24" xfId="59" applyNumberFormat="1" applyFont="1" applyFill="1" applyBorder="1" applyAlignment="1">
      <alignment horizontal="center" vertical="center" wrapText="1"/>
      <protection/>
    </xf>
    <xf numFmtId="3" fontId="36" fillId="0" borderId="18" xfId="59" applyNumberFormat="1" applyFont="1" applyFill="1" applyBorder="1" applyAlignment="1">
      <alignment horizontal="center" vertical="center" wrapText="1"/>
      <protection/>
    </xf>
    <xf numFmtId="3" fontId="36" fillId="0" borderId="140" xfId="59" applyNumberFormat="1" applyFont="1" applyFill="1" applyBorder="1" applyAlignment="1">
      <alignment horizontal="left" vertical="center" wrapText="1"/>
      <protection/>
    </xf>
    <xf numFmtId="3" fontId="36" fillId="0" borderId="166" xfId="59" applyNumberFormat="1" applyFont="1" applyFill="1" applyBorder="1" applyAlignment="1">
      <alignment horizontal="left" vertical="center" wrapText="1"/>
      <protection/>
    </xf>
    <xf numFmtId="3" fontId="36" fillId="0" borderId="67" xfId="59" applyNumberFormat="1" applyFont="1" applyFill="1" applyBorder="1" applyAlignment="1">
      <alignment horizontal="left" vertical="center" wrapText="1"/>
      <protection/>
    </xf>
    <xf numFmtId="3" fontId="36" fillId="0" borderId="44" xfId="59" applyNumberFormat="1" applyFont="1" applyFill="1" applyBorder="1" applyAlignment="1">
      <alignment horizontal="left" vertical="center" wrapText="1"/>
      <protection/>
    </xf>
    <xf numFmtId="3" fontId="37" fillId="0" borderId="167" xfId="59" applyNumberFormat="1" applyFont="1" applyFill="1" applyBorder="1" applyAlignment="1">
      <alignment vertical="center" wrapText="1"/>
      <protection/>
    </xf>
    <xf numFmtId="3" fontId="37" fillId="0" borderId="86" xfId="59" applyNumberFormat="1" applyFont="1" applyFill="1" applyBorder="1" applyAlignment="1">
      <alignment vertical="center" wrapText="1"/>
      <protection/>
    </xf>
    <xf numFmtId="3" fontId="37" fillId="0" borderId="127" xfId="59" applyNumberFormat="1" applyFont="1" applyFill="1" applyBorder="1" applyAlignment="1">
      <alignment wrapText="1"/>
      <protection/>
    </xf>
    <xf numFmtId="3" fontId="37" fillId="0" borderId="168" xfId="59" applyNumberFormat="1" applyFont="1" applyFill="1" applyBorder="1" applyAlignment="1">
      <alignment wrapText="1"/>
      <protection/>
    </xf>
    <xf numFmtId="3" fontId="39" fillId="0" borderId="169" xfId="59" applyNumberFormat="1" applyFont="1" applyFill="1" applyBorder="1" applyAlignment="1">
      <alignment/>
      <protection/>
    </xf>
    <xf numFmtId="3" fontId="37" fillId="0" borderId="170" xfId="59" applyNumberFormat="1" applyFont="1" applyFill="1" applyBorder="1" applyAlignment="1">
      <alignment vertical="center" wrapText="1"/>
      <protection/>
    </xf>
    <xf numFmtId="3" fontId="39" fillId="0" borderId="127" xfId="59" applyNumberFormat="1" applyFont="1" applyFill="1" applyBorder="1" applyAlignment="1">
      <alignment vertical="center" wrapText="1"/>
      <protection/>
    </xf>
    <xf numFmtId="0" fontId="34" fillId="0" borderId="171" xfId="60" applyFont="1" applyBorder="1" applyAlignment="1">
      <alignment vertical="center"/>
      <protection/>
    </xf>
    <xf numFmtId="0" fontId="34" fillId="0" borderId="172" xfId="60" applyFont="1" applyBorder="1" applyAlignment="1">
      <alignment vertical="center"/>
      <protection/>
    </xf>
    <xf numFmtId="0" fontId="34" fillId="0" borderId="173" xfId="60" applyFont="1" applyBorder="1" applyAlignment="1">
      <alignment vertical="center"/>
      <protection/>
    </xf>
    <xf numFmtId="3" fontId="37" fillId="0" borderId="167" xfId="60" applyNumberFormat="1" applyFont="1" applyFill="1" applyBorder="1" applyAlignment="1">
      <alignment vertical="center"/>
      <protection/>
    </xf>
    <xf numFmtId="3" fontId="37" fillId="0" borderId="125" xfId="60" applyNumberFormat="1" applyFont="1" applyFill="1" applyBorder="1" applyAlignment="1">
      <alignment vertical="center"/>
      <protection/>
    </xf>
    <xf numFmtId="3" fontId="37" fillId="0" borderId="112" xfId="60" applyNumberFormat="1" applyFont="1" applyFill="1" applyBorder="1" applyAlignment="1">
      <alignment vertical="center"/>
      <protection/>
    </xf>
    <xf numFmtId="3" fontId="39" fillId="0" borderId="174" xfId="60" applyNumberFormat="1" applyFont="1" applyFill="1" applyBorder="1" applyAlignment="1">
      <alignment/>
      <protection/>
    </xf>
    <xf numFmtId="3" fontId="39" fillId="0" borderId="175" xfId="60" applyNumberFormat="1" applyFont="1" applyFill="1" applyBorder="1" applyAlignment="1">
      <alignment/>
      <protection/>
    </xf>
    <xf numFmtId="3" fontId="39" fillId="0" borderId="159" xfId="60" applyNumberFormat="1" applyFont="1" applyFill="1" applyBorder="1" applyAlignment="1">
      <alignment/>
      <protection/>
    </xf>
    <xf numFmtId="3" fontId="39" fillId="0" borderId="176" xfId="60" applyNumberFormat="1" applyFont="1" applyFill="1" applyBorder="1" applyAlignment="1">
      <alignment/>
      <protection/>
    </xf>
    <xf numFmtId="3" fontId="37" fillId="0" borderId="156" xfId="60" applyNumberFormat="1" applyFont="1" applyFill="1" applyBorder="1" applyAlignment="1">
      <alignment vertical="center"/>
      <protection/>
    </xf>
    <xf numFmtId="3" fontId="37" fillId="0" borderId="167" xfId="60" applyNumberFormat="1" applyFont="1" applyFill="1" applyBorder="1" applyAlignment="1">
      <alignment vertical="center" wrapText="1"/>
      <protection/>
    </xf>
    <xf numFmtId="3" fontId="37" fillId="0" borderId="127" xfId="60" applyNumberFormat="1" applyFont="1" applyFill="1" applyBorder="1" applyAlignment="1">
      <alignment vertical="center" wrapText="1"/>
      <protection/>
    </xf>
    <xf numFmtId="3" fontId="37" fillId="0" borderId="86" xfId="60" applyNumberFormat="1" applyFont="1" applyFill="1" applyBorder="1" applyAlignment="1">
      <alignment vertical="center" wrapText="1"/>
      <protection/>
    </xf>
    <xf numFmtId="3" fontId="37" fillId="0" borderId="157" xfId="60" applyNumberFormat="1" applyFont="1" applyFill="1" applyBorder="1" applyAlignment="1">
      <alignment vertical="center" wrapText="1"/>
      <protection/>
    </xf>
    <xf numFmtId="3" fontId="39" fillId="0" borderId="169" xfId="60" applyNumberFormat="1" applyFont="1" applyFill="1" applyBorder="1" applyAlignment="1">
      <alignment/>
      <protection/>
    </xf>
    <xf numFmtId="3" fontId="39" fillId="0" borderId="115" xfId="60" applyNumberFormat="1" applyFont="1" applyFill="1" applyBorder="1" applyAlignment="1">
      <alignment/>
      <protection/>
    </xf>
    <xf numFmtId="3" fontId="37" fillId="0" borderId="127" xfId="60" applyNumberFormat="1" applyFont="1" applyFill="1" applyBorder="1" applyAlignment="1">
      <alignment vertical="center"/>
      <protection/>
    </xf>
    <xf numFmtId="3" fontId="39" fillId="0" borderId="177" xfId="60" applyNumberFormat="1" applyFont="1" applyFill="1" applyBorder="1" applyAlignment="1">
      <alignment/>
      <protection/>
    </xf>
    <xf numFmtId="3" fontId="39" fillId="0" borderId="178" xfId="60" applyNumberFormat="1" applyFont="1" applyFill="1" applyBorder="1" applyAlignment="1">
      <alignment/>
      <protection/>
    </xf>
    <xf numFmtId="3" fontId="37" fillId="0" borderId="156" xfId="60" applyNumberFormat="1" applyFont="1" applyFill="1" applyBorder="1" applyAlignment="1">
      <alignment vertical="center" wrapText="1"/>
      <protection/>
    </xf>
    <xf numFmtId="0" fontId="32" fillId="0" borderId="127" xfId="60" applyBorder="1" applyAlignment="1">
      <alignment vertical="center" wrapText="1"/>
      <protection/>
    </xf>
    <xf numFmtId="3" fontId="39" fillId="0" borderId="138" xfId="60" applyNumberFormat="1" applyFont="1" applyFill="1" applyBorder="1" applyAlignment="1">
      <alignment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4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">
          <cell r="E9">
            <v>126149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605</v>
      </c>
    </row>
    <row r="4" spans="1:2" ht="12.75">
      <c r="A4" s="131"/>
      <c r="B4" s="131"/>
    </row>
    <row r="5" spans="1:2" s="142" customFormat="1" ht="15.75">
      <c r="A5" s="84" t="s">
        <v>889</v>
      </c>
      <c r="B5" s="141"/>
    </row>
    <row r="6" spans="1:2" ht="12.75">
      <c r="A6" s="131"/>
      <c r="B6" s="131"/>
    </row>
    <row r="7" spans="1:2" ht="12.75">
      <c r="A7" s="131" t="s">
        <v>99</v>
      </c>
      <c r="B7" s="131" t="s">
        <v>100</v>
      </c>
    </row>
    <row r="8" spans="1:2" ht="12.75">
      <c r="A8" s="131" t="s">
        <v>101</v>
      </c>
      <c r="B8" s="131" t="s">
        <v>102</v>
      </c>
    </row>
    <row r="9" spans="1:2" ht="12.75">
      <c r="A9" s="131" t="s">
        <v>103</v>
      </c>
      <c r="B9" s="131" t="s">
        <v>104</v>
      </c>
    </row>
    <row r="10" spans="1:2" ht="12.75">
      <c r="A10" s="131"/>
      <c r="B10" s="131"/>
    </row>
    <row r="11" spans="1:2" ht="12.75">
      <c r="A11" s="131"/>
      <c r="B11" s="131"/>
    </row>
    <row r="12" spans="1:2" s="142" customFormat="1" ht="15.75">
      <c r="A12" s="84" t="s">
        <v>890</v>
      </c>
      <c r="B12" s="141"/>
    </row>
    <row r="13" spans="1:2" ht="12.75">
      <c r="A13" s="131"/>
      <c r="B13" s="131"/>
    </row>
    <row r="14" spans="1:2" ht="12.75">
      <c r="A14" s="131" t="s">
        <v>110</v>
      </c>
      <c r="B14" s="131" t="s">
        <v>109</v>
      </c>
    </row>
    <row r="15" spans="1:2" ht="12.75">
      <c r="A15" s="131" t="s">
        <v>709</v>
      </c>
      <c r="B15" s="131" t="s">
        <v>106</v>
      </c>
    </row>
    <row r="16" spans="1:2" ht="12.75">
      <c r="A16" s="131" t="s">
        <v>111</v>
      </c>
      <c r="B16" s="131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5" sqref="C5:C8"/>
    </sheetView>
  </sheetViews>
  <sheetFormatPr defaultColWidth="9.0039062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33" customHeight="1">
      <c r="A1" s="1070" t="s">
        <v>162</v>
      </c>
      <c r="B1" s="1070"/>
      <c r="C1" s="1070"/>
    </row>
    <row r="2" spans="1:4" ht="15.75" customHeight="1" thickBot="1">
      <c r="A2" s="145"/>
      <c r="B2" s="145"/>
      <c r="C2" s="157"/>
      <c r="D2" s="152"/>
    </row>
    <row r="3" spans="1:3" ht="26.25" customHeight="1" thickBot="1">
      <c r="A3" s="175" t="s">
        <v>472</v>
      </c>
      <c r="B3" s="176" t="s">
        <v>650</v>
      </c>
      <c r="C3" s="177" t="s">
        <v>384</v>
      </c>
    </row>
    <row r="4" spans="1:3" ht="15.75" thickBot="1">
      <c r="A4" s="178">
        <v>1</v>
      </c>
      <c r="B4" s="179">
        <v>2</v>
      </c>
      <c r="C4" s="180">
        <v>3</v>
      </c>
    </row>
    <row r="5" spans="1:3" ht="15">
      <c r="A5" s="181" t="s">
        <v>474</v>
      </c>
      <c r="B5" s="354" t="s">
        <v>512</v>
      </c>
      <c r="C5" s="351">
        <v>120900000</v>
      </c>
    </row>
    <row r="6" spans="1:3" ht="24.75">
      <c r="A6" s="182" t="s">
        <v>475</v>
      </c>
      <c r="B6" s="380" t="s">
        <v>706</v>
      </c>
      <c r="C6" s="352"/>
    </row>
    <row r="7" spans="1:3" ht="15">
      <c r="A7" s="182" t="s">
        <v>476</v>
      </c>
      <c r="B7" s="381" t="s">
        <v>159</v>
      </c>
      <c r="C7" s="352"/>
    </row>
    <row r="8" spans="1:3" ht="24.75">
      <c r="A8" s="182" t="s">
        <v>477</v>
      </c>
      <c r="B8" s="381" t="s">
        <v>708</v>
      </c>
      <c r="C8" s="352"/>
    </row>
    <row r="9" spans="1:3" ht="15">
      <c r="A9" s="183" t="s">
        <v>478</v>
      </c>
      <c r="B9" s="381" t="s">
        <v>707</v>
      </c>
      <c r="C9" s="353">
        <v>500000</v>
      </c>
    </row>
    <row r="10" spans="1:3" ht="15.75" thickBot="1">
      <c r="A10" s="182" t="s">
        <v>479</v>
      </c>
      <c r="B10" s="382" t="s">
        <v>651</v>
      </c>
      <c r="C10" s="352"/>
    </row>
    <row r="11" spans="1:3" ht="15.75" thickBot="1">
      <c r="A11" s="1079" t="s">
        <v>654</v>
      </c>
      <c r="B11" s="1080"/>
      <c r="C11" s="184">
        <f>SUM(C5:C10)</f>
        <v>121400000</v>
      </c>
    </row>
    <row r="12" spans="1:3" ht="23.25" customHeight="1">
      <c r="A12" s="1081" t="s">
        <v>683</v>
      </c>
      <c r="B12" s="1081"/>
      <c r="C12" s="108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1/2018. (I.30.)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44" customWidth="1"/>
    <col min="2" max="2" width="66.875" style="144" customWidth="1"/>
    <col min="3" max="3" width="27.00390625" style="144" customWidth="1"/>
    <col min="4" max="16384" width="9.375" style="144" customWidth="1"/>
  </cols>
  <sheetData>
    <row r="1" spans="1:3" ht="33" customHeight="1">
      <c r="A1" s="1070" t="s">
        <v>841</v>
      </c>
      <c r="B1" s="1070"/>
      <c r="C1" s="1070"/>
    </row>
    <row r="2" spans="1:4" ht="15.75" customHeight="1" thickBot="1">
      <c r="A2" s="145"/>
      <c r="B2" s="145"/>
      <c r="C2" s="157"/>
      <c r="D2" s="152"/>
    </row>
    <row r="3" spans="1:3" ht="26.25" customHeight="1" thickBot="1">
      <c r="A3" s="175" t="s">
        <v>472</v>
      </c>
      <c r="B3" s="176" t="s">
        <v>655</v>
      </c>
      <c r="C3" s="177" t="s">
        <v>681</v>
      </c>
    </row>
    <row r="4" spans="1:3" ht="15.75" thickBot="1">
      <c r="A4" s="178">
        <v>1</v>
      </c>
      <c r="B4" s="179">
        <v>2</v>
      </c>
      <c r="C4" s="180">
        <v>3</v>
      </c>
    </row>
    <row r="5" spans="1:3" ht="15">
      <c r="A5" s="181" t="s">
        <v>474</v>
      </c>
      <c r="B5" s="188" t="s">
        <v>351</v>
      </c>
      <c r="C5" s="185"/>
    </row>
    <row r="6" spans="1:3" ht="15">
      <c r="A6" s="182" t="s">
        <v>475</v>
      </c>
      <c r="B6" s="189"/>
      <c r="C6" s="186"/>
    </row>
    <row r="7" spans="1:3" ht="15.75" thickBot="1">
      <c r="A7" s="183" t="s">
        <v>476</v>
      </c>
      <c r="B7" s="190"/>
      <c r="C7" s="187"/>
    </row>
    <row r="8" spans="1:3" s="452" customFormat="1" ht="17.25" customHeight="1" thickBot="1">
      <c r="A8" s="453" t="s">
        <v>477</v>
      </c>
      <c r="B8" s="127" t="s">
        <v>656</v>
      </c>
      <c r="C8" s="184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1/2018. (I.30.)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workbookViewId="0" topLeftCell="A1">
      <selection activeCell="A27" sqref="A27"/>
    </sheetView>
  </sheetViews>
  <sheetFormatPr defaultColWidth="9.00390625" defaultRowHeight="12.75"/>
  <cols>
    <col min="1" max="1" width="55.625" style="42" customWidth="1"/>
    <col min="2" max="2" width="15.625" style="41" customWidth="1"/>
    <col min="3" max="3" width="21.625" style="41" customWidth="1"/>
    <col min="4" max="4" width="16.50390625" style="41" customWidth="1"/>
    <col min="5" max="6" width="16.625" style="41" customWidth="1"/>
    <col min="7" max="7" width="25.375" style="41" customWidth="1"/>
    <col min="8" max="8" width="17.875" style="54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5.5" customHeight="1">
      <c r="A1" s="1082" t="s">
        <v>457</v>
      </c>
      <c r="B1" s="1082"/>
      <c r="C1" s="1082"/>
      <c r="D1" s="1082"/>
      <c r="E1" s="1082"/>
      <c r="F1" s="1082"/>
      <c r="G1" s="1082"/>
      <c r="H1" s="1082"/>
    </row>
    <row r="2" spans="1:8" ht="22.5" customHeight="1" thickBot="1">
      <c r="A2" s="191"/>
      <c r="B2" s="54"/>
      <c r="C2" s="54"/>
      <c r="D2" s="54"/>
      <c r="E2" s="54"/>
      <c r="F2" s="54"/>
      <c r="G2" s="249"/>
      <c r="H2" s="249"/>
    </row>
    <row r="3" spans="1:8" s="44" customFormat="1" ht="44.25" customHeight="1" thickBot="1">
      <c r="A3" s="192" t="s">
        <v>522</v>
      </c>
      <c r="B3" s="193" t="s">
        <v>523</v>
      </c>
      <c r="C3" s="193" t="s">
        <v>524</v>
      </c>
      <c r="D3" s="193" t="s">
        <v>821</v>
      </c>
      <c r="E3" s="193" t="s">
        <v>384</v>
      </c>
      <c r="F3" s="193" t="s">
        <v>875</v>
      </c>
      <c r="G3" s="571" t="s">
        <v>326</v>
      </c>
      <c r="H3" s="50" t="s">
        <v>799</v>
      </c>
    </row>
    <row r="4" spans="1:8" s="54" customFormat="1" ht="12" customHeight="1" thickBot="1">
      <c r="A4" s="673">
        <v>1</v>
      </c>
      <c r="B4" s="674">
        <v>2</v>
      </c>
      <c r="C4" s="674">
        <v>3</v>
      </c>
      <c r="D4" s="674">
        <v>4</v>
      </c>
      <c r="E4" s="674">
        <v>5</v>
      </c>
      <c r="F4" s="674">
        <v>6</v>
      </c>
      <c r="G4" s="674">
        <v>7</v>
      </c>
      <c r="H4" s="675">
        <v>8</v>
      </c>
    </row>
    <row r="5" spans="1:8" s="54" customFormat="1" ht="12" customHeight="1">
      <c r="A5" s="928" t="s">
        <v>800</v>
      </c>
      <c r="B5" s="680">
        <v>406276331</v>
      </c>
      <c r="C5" s="698" t="s">
        <v>826</v>
      </c>
      <c r="D5" s="680"/>
      <c r="E5" s="680">
        <v>286066847</v>
      </c>
      <c r="F5" s="680">
        <v>406276331</v>
      </c>
      <c r="G5" s="680">
        <v>355611304</v>
      </c>
      <c r="H5" s="694">
        <v>406276331</v>
      </c>
    </row>
    <row r="6" spans="1:8" s="54" customFormat="1" ht="12" customHeight="1">
      <c r="A6" s="676" t="s">
        <v>822</v>
      </c>
      <c r="B6" s="677">
        <v>319079768</v>
      </c>
      <c r="C6" s="685"/>
      <c r="D6" s="677">
        <v>11390510</v>
      </c>
      <c r="E6" s="677">
        <v>304752492</v>
      </c>
      <c r="F6" s="677"/>
      <c r="G6" s="677">
        <v>304079769</v>
      </c>
      <c r="H6" s="883" t="s">
        <v>877</v>
      </c>
    </row>
    <row r="7" spans="1:8" s="54" customFormat="1" ht="12" customHeight="1">
      <c r="A7" s="928" t="s">
        <v>823</v>
      </c>
      <c r="B7" s="680">
        <v>160614710</v>
      </c>
      <c r="C7" s="698"/>
      <c r="D7" s="680"/>
      <c r="E7" s="680">
        <v>160614710</v>
      </c>
      <c r="F7" s="680"/>
      <c r="G7" s="680">
        <v>149935478</v>
      </c>
      <c r="H7" s="681">
        <v>160614710</v>
      </c>
    </row>
    <row r="8" spans="1:8" s="54" customFormat="1" ht="12" customHeight="1">
      <c r="A8" s="928" t="s">
        <v>824</v>
      </c>
      <c r="B8" s="680">
        <v>150000000</v>
      </c>
      <c r="C8" s="698"/>
      <c r="D8" s="680"/>
      <c r="E8" s="680">
        <v>150000000</v>
      </c>
      <c r="F8" s="680"/>
      <c r="G8" s="680">
        <v>150000000</v>
      </c>
      <c r="H8" s="681">
        <v>150000000</v>
      </c>
    </row>
    <row r="9" spans="1:8" ht="15.75" customHeight="1">
      <c r="A9" s="928" t="s">
        <v>828</v>
      </c>
      <c r="B9" s="680">
        <v>62615523</v>
      </c>
      <c r="C9" s="698"/>
      <c r="D9" s="680"/>
      <c r="E9" s="680">
        <v>52670907</v>
      </c>
      <c r="F9" s="680">
        <v>52615523</v>
      </c>
      <c r="G9" s="680">
        <v>43564404</v>
      </c>
      <c r="H9" s="681">
        <v>52615523</v>
      </c>
    </row>
    <row r="10" spans="1:8" ht="15.75" customHeight="1" thickBot="1">
      <c r="A10" s="928" t="s">
        <v>834</v>
      </c>
      <c r="B10" s="680">
        <v>7500000</v>
      </c>
      <c r="C10" s="698"/>
      <c r="D10" s="680"/>
      <c r="E10" s="680">
        <v>7500000</v>
      </c>
      <c r="F10" s="680"/>
      <c r="G10" s="680"/>
      <c r="H10" s="681">
        <v>7500000</v>
      </c>
    </row>
    <row r="11" spans="1:8" ht="15.75" customHeight="1" thickBot="1">
      <c r="A11" s="689" t="s">
        <v>282</v>
      </c>
      <c r="B11" s="690">
        <f>B5+B6+B7+B9+B8+B10</f>
        <v>1106086332</v>
      </c>
      <c r="C11" s="690"/>
      <c r="D11" s="690">
        <f>D5+D6+D7+D9+D8+D10</f>
        <v>11390510</v>
      </c>
      <c r="E11" s="690">
        <f>E5+E6+E7+E9+E8+E10</f>
        <v>961604956</v>
      </c>
      <c r="F11" s="690">
        <f>F5+F6+F7+F9+F8+F10</f>
        <v>458891854</v>
      </c>
      <c r="G11" s="690">
        <f>G5+G6+G7+G9+G8+G10</f>
        <v>1003190955</v>
      </c>
      <c r="H11" s="690">
        <f>H5+H7+H8+H9+H10</f>
        <v>777006564</v>
      </c>
    </row>
    <row r="12" spans="1:8" ht="15.75" customHeight="1">
      <c r="A12" s="686"/>
      <c r="B12" s="692"/>
      <c r="C12" s="693"/>
      <c r="D12" s="692"/>
      <c r="E12" s="692"/>
      <c r="F12" s="692"/>
      <c r="G12" s="692"/>
      <c r="H12" s="694">
        <f aca="true" t="shared" si="0" ref="H12:H24">B12-D12-E12</f>
        <v>0</v>
      </c>
    </row>
    <row r="13" spans="1:8" ht="15.75" customHeight="1" thickBot="1">
      <c r="A13" s="1017"/>
      <c r="B13" s="875"/>
      <c r="C13" s="1018"/>
      <c r="D13" s="875"/>
      <c r="E13" s="875"/>
      <c r="F13" s="875"/>
      <c r="G13" s="875"/>
      <c r="H13" s="883">
        <f>B13-D13-E13</f>
        <v>0</v>
      </c>
    </row>
    <row r="14" spans="1:8" ht="15.75" customHeight="1" thickBot="1">
      <c r="A14" s="689" t="s">
        <v>283</v>
      </c>
      <c r="B14" s="690"/>
      <c r="C14" s="696"/>
      <c r="D14" s="690"/>
      <c r="E14" s="690">
        <f>SUM(E12+E13)</f>
        <v>0</v>
      </c>
      <c r="F14" s="690"/>
      <c r="G14" s="690"/>
      <c r="H14" s="691"/>
    </row>
    <row r="15" spans="1:8" ht="15.75" customHeight="1">
      <c r="A15" s="684"/>
      <c r="B15" s="687"/>
      <c r="C15" s="697"/>
      <c r="D15" s="687"/>
      <c r="E15" s="687"/>
      <c r="F15" s="687"/>
      <c r="G15" s="687"/>
      <c r="H15" s="688">
        <f t="shared" si="0"/>
        <v>0</v>
      </c>
    </row>
    <row r="16" spans="1:8" ht="15.75" customHeight="1">
      <c r="A16" s="676"/>
      <c r="B16" s="677"/>
      <c r="C16" s="685"/>
      <c r="D16" s="677"/>
      <c r="E16" s="677"/>
      <c r="F16" s="677"/>
      <c r="G16" s="677"/>
      <c r="H16" s="678">
        <f t="shared" si="0"/>
        <v>0</v>
      </c>
    </row>
    <row r="17" spans="1:8" ht="15.75" customHeight="1">
      <c r="A17" s="676"/>
      <c r="B17" s="677"/>
      <c r="C17" s="685"/>
      <c r="D17" s="677"/>
      <c r="E17" s="677"/>
      <c r="F17" s="677"/>
      <c r="G17" s="677"/>
      <c r="H17" s="678">
        <f t="shared" si="0"/>
        <v>0</v>
      </c>
    </row>
    <row r="18" spans="1:8" ht="15.75" customHeight="1">
      <c r="A18" s="676"/>
      <c r="B18" s="677"/>
      <c r="C18" s="685"/>
      <c r="D18" s="677"/>
      <c r="E18" s="677"/>
      <c r="F18" s="677"/>
      <c r="G18" s="677"/>
      <c r="H18" s="678">
        <f t="shared" si="0"/>
        <v>0</v>
      </c>
    </row>
    <row r="19" spans="1:8" ht="15.75" customHeight="1">
      <c r="A19" s="676"/>
      <c r="B19" s="677"/>
      <c r="C19" s="685"/>
      <c r="D19" s="677"/>
      <c r="E19" s="677"/>
      <c r="F19" s="677"/>
      <c r="G19" s="677"/>
      <c r="H19" s="678">
        <f t="shared" si="0"/>
        <v>0</v>
      </c>
    </row>
    <row r="20" spans="1:8" ht="15.75" customHeight="1">
      <c r="A20" s="676"/>
      <c r="B20" s="677"/>
      <c r="C20" s="685"/>
      <c r="D20" s="677"/>
      <c r="E20" s="677"/>
      <c r="F20" s="677"/>
      <c r="G20" s="677"/>
      <c r="H20" s="678">
        <f t="shared" si="0"/>
        <v>0</v>
      </c>
    </row>
    <row r="21" spans="1:8" ht="15.75" customHeight="1">
      <c r="A21" s="676"/>
      <c r="B21" s="677"/>
      <c r="C21" s="685"/>
      <c r="D21" s="677"/>
      <c r="E21" s="677"/>
      <c r="F21" s="677"/>
      <c r="G21" s="677"/>
      <c r="H21" s="678">
        <f t="shared" si="0"/>
        <v>0</v>
      </c>
    </row>
    <row r="22" spans="1:8" ht="15.75" customHeight="1">
      <c r="A22" s="676"/>
      <c r="B22" s="677"/>
      <c r="C22" s="685"/>
      <c r="D22" s="677"/>
      <c r="E22" s="677"/>
      <c r="F22" s="677"/>
      <c r="G22" s="677"/>
      <c r="H22" s="678">
        <f t="shared" si="0"/>
        <v>0</v>
      </c>
    </row>
    <row r="23" spans="1:8" ht="15.75" customHeight="1">
      <c r="A23" s="676"/>
      <c r="B23" s="677"/>
      <c r="C23" s="685"/>
      <c r="D23" s="677"/>
      <c r="E23" s="677"/>
      <c r="F23" s="677"/>
      <c r="G23" s="677"/>
      <c r="H23" s="678">
        <f t="shared" si="0"/>
        <v>0</v>
      </c>
    </row>
    <row r="24" spans="1:8" ht="15.75" customHeight="1" thickBot="1">
      <c r="A24" s="679"/>
      <c r="B24" s="680"/>
      <c r="C24" s="698"/>
      <c r="D24" s="680"/>
      <c r="E24" s="680"/>
      <c r="F24" s="680"/>
      <c r="G24" s="695"/>
      <c r="H24" s="681">
        <f t="shared" si="0"/>
        <v>0</v>
      </c>
    </row>
    <row r="25" spans="1:8" s="56" customFormat="1" ht="18" customHeight="1" thickBot="1">
      <c r="A25" s="682" t="s">
        <v>521</v>
      </c>
      <c r="B25" s="683">
        <f aca="true" t="shared" si="1" ref="B25:H25">B11+B14</f>
        <v>1106086332</v>
      </c>
      <c r="C25" s="683">
        <f t="shared" si="1"/>
        <v>0</v>
      </c>
      <c r="D25" s="683">
        <f t="shared" si="1"/>
        <v>11390510</v>
      </c>
      <c r="E25" s="683">
        <f t="shared" si="1"/>
        <v>961604956</v>
      </c>
      <c r="F25" s="683"/>
      <c r="G25" s="683">
        <f t="shared" si="1"/>
        <v>1003190955</v>
      </c>
      <c r="H25" s="683">
        <f t="shared" si="1"/>
        <v>777006564</v>
      </c>
    </row>
    <row r="26" spans="1:6" ht="15.75">
      <c r="A26" s="1066"/>
      <c r="B26" s="1067"/>
      <c r="C26" s="1067"/>
      <c r="D26" s="1067"/>
      <c r="E26" s="1067"/>
      <c r="F26" s="1038"/>
    </row>
    <row r="27" ht="15.75">
      <c r="A27" s="377" t="s">
        <v>876</v>
      </c>
    </row>
  </sheetData>
  <sheetProtection/>
  <mergeCells count="2">
    <mergeCell ref="A1:H1"/>
    <mergeCell ref="A26:E26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7" r:id="rId1"/>
  <headerFooter alignWithMargins="0">
    <oddHeader>&amp;R&amp;"Times New Roman CE,Félkövér dőlt"&amp;11 6. melléklet az 1/2018.(I.30.)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workbookViewId="0" topLeftCell="A1">
      <selection activeCell="A27" sqref="A27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8" width="16.50390625" style="41" bestFit="1" customWidth="1"/>
    <col min="9" max="9" width="18.875" style="41" customWidth="1"/>
    <col min="10" max="11" width="12.875" style="41" customWidth="1"/>
    <col min="12" max="12" width="13.875" style="41" customWidth="1"/>
    <col min="13" max="16384" width="9.375" style="41" customWidth="1"/>
  </cols>
  <sheetData>
    <row r="1" spans="1:9" ht="24.75" customHeight="1">
      <c r="A1" s="1082" t="s">
        <v>458</v>
      </c>
      <c r="B1" s="1082"/>
      <c r="C1" s="1082"/>
      <c r="D1" s="1082"/>
      <c r="E1" s="1082"/>
      <c r="F1" s="1082"/>
      <c r="G1" s="1082"/>
      <c r="H1" s="1082"/>
      <c r="I1" s="1082"/>
    </row>
    <row r="2" spans="1:9" ht="23.25" customHeight="1" thickBot="1">
      <c r="A2" s="191"/>
      <c r="B2" s="54"/>
      <c r="C2" s="54"/>
      <c r="D2" s="54"/>
      <c r="E2" s="54"/>
      <c r="F2" s="54"/>
      <c r="G2" s="54"/>
      <c r="H2" s="54"/>
      <c r="I2" s="249" t="s">
        <v>883</v>
      </c>
    </row>
    <row r="3" spans="1:9" s="44" customFormat="1" ht="48.75" customHeight="1" thickBot="1">
      <c r="A3" s="192" t="s">
        <v>525</v>
      </c>
      <c r="B3" s="193" t="s">
        <v>523</v>
      </c>
      <c r="C3" s="193" t="s">
        <v>524</v>
      </c>
      <c r="D3" s="193" t="s">
        <v>821</v>
      </c>
      <c r="E3" s="193" t="s">
        <v>384</v>
      </c>
      <c r="F3" s="571" t="s">
        <v>878</v>
      </c>
      <c r="G3" s="571" t="s">
        <v>878</v>
      </c>
      <c r="H3" s="571" t="s">
        <v>326</v>
      </c>
      <c r="I3" s="50" t="s">
        <v>799</v>
      </c>
    </row>
    <row r="4" spans="1:9" s="54" customFormat="1" ht="15" customHeight="1" thickBot="1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572">
        <v>6</v>
      </c>
      <c r="G4" s="572">
        <v>7</v>
      </c>
      <c r="H4" s="572">
        <v>8</v>
      </c>
      <c r="I4" s="53">
        <v>9</v>
      </c>
    </row>
    <row r="5" spans="1:9" s="54" customFormat="1" ht="15" customHeight="1">
      <c r="A5" s="1004" t="s">
        <v>820</v>
      </c>
      <c r="B5" s="930">
        <v>181000000</v>
      </c>
      <c r="C5" s="930" t="s">
        <v>801</v>
      </c>
      <c r="D5" s="930">
        <v>151000000</v>
      </c>
      <c r="E5" s="930">
        <v>15700000</v>
      </c>
      <c r="F5" s="1006"/>
      <c r="G5" s="1006"/>
      <c r="H5" s="1006">
        <v>15700000</v>
      </c>
      <c r="I5" s="1007">
        <v>15700000</v>
      </c>
    </row>
    <row r="6" spans="1:9" s="54" customFormat="1" ht="15" customHeight="1">
      <c r="A6" s="1004" t="s">
        <v>825</v>
      </c>
      <c r="B6" s="988">
        <v>64357443</v>
      </c>
      <c r="C6" s="988">
        <v>2018</v>
      </c>
      <c r="D6" s="988"/>
      <c r="E6" s="988">
        <v>47663779</v>
      </c>
      <c r="F6" s="988">
        <v>56010611</v>
      </c>
      <c r="G6" s="988">
        <v>64357443</v>
      </c>
      <c r="H6" s="988">
        <v>36040000</v>
      </c>
      <c r="I6" s="1008">
        <v>64357443</v>
      </c>
    </row>
    <row r="7" spans="1:9" s="54" customFormat="1" ht="15" customHeight="1">
      <c r="A7" s="567" t="s">
        <v>879</v>
      </c>
      <c r="B7" s="988">
        <v>13504297</v>
      </c>
      <c r="C7" s="988"/>
      <c r="D7" s="988"/>
      <c r="E7" s="988"/>
      <c r="F7" s="988">
        <v>13504297</v>
      </c>
      <c r="G7" s="988"/>
      <c r="H7" s="988"/>
      <c r="I7" s="1008">
        <v>13504297</v>
      </c>
    </row>
    <row r="8" spans="1:9" s="54" customFormat="1" ht="15" customHeight="1">
      <c r="A8" s="567"/>
      <c r="B8" s="930"/>
      <c r="C8" s="930"/>
      <c r="D8" s="930"/>
      <c r="E8" s="930"/>
      <c r="F8" s="930"/>
      <c r="G8" s="930"/>
      <c r="H8" s="930"/>
      <c r="I8" s="929"/>
    </row>
    <row r="9" spans="1:9" s="54" customFormat="1" ht="15" customHeight="1">
      <c r="A9" s="567"/>
      <c r="B9" s="988"/>
      <c r="C9" s="988"/>
      <c r="D9" s="988"/>
      <c r="E9" s="988"/>
      <c r="F9" s="988"/>
      <c r="G9" s="988"/>
      <c r="H9" s="988"/>
      <c r="I9" s="989"/>
    </row>
    <row r="10" spans="1:9" ht="15.75" customHeight="1" thickBot="1">
      <c r="A10" s="567"/>
      <c r="B10" s="932"/>
      <c r="C10" s="931"/>
      <c r="D10" s="932"/>
      <c r="E10" s="932"/>
      <c r="F10" s="932"/>
      <c r="G10" s="932"/>
      <c r="H10" s="990"/>
      <c r="I10" s="991"/>
    </row>
    <row r="11" spans="1:9" ht="15.75" customHeight="1" thickBot="1">
      <c r="A11" s="709" t="s">
        <v>282</v>
      </c>
      <c r="B11" s="933">
        <f>B5+B10+B6:C6</f>
        <v>245357443</v>
      </c>
      <c r="C11" s="933"/>
      <c r="D11" s="933">
        <f>D5:E5</f>
        <v>151000000</v>
      </c>
      <c r="E11" s="933">
        <f>E5+E10+E6:H6</f>
        <v>63363779</v>
      </c>
      <c r="F11" s="933"/>
      <c r="G11" s="933"/>
      <c r="H11" s="933">
        <f>H5+H10+H6:I6</f>
        <v>51740000</v>
      </c>
      <c r="I11" s="933">
        <f>I5+I10+I6:J6</f>
        <v>80057443</v>
      </c>
    </row>
    <row r="12" spans="1:9" ht="15.75" customHeight="1" thickBot="1">
      <c r="A12" s="711"/>
      <c r="B12" s="712"/>
      <c r="C12" s="713"/>
      <c r="D12" s="712"/>
      <c r="E12" s="712"/>
      <c r="F12" s="714"/>
      <c r="G12" s="714"/>
      <c r="H12" s="714"/>
      <c r="I12" s="710">
        <v>0</v>
      </c>
    </row>
    <row r="13" spans="1:9" ht="15.75" customHeight="1" thickBot="1">
      <c r="A13" s="709" t="s">
        <v>282</v>
      </c>
      <c r="B13" s="704"/>
      <c r="C13" s="705"/>
      <c r="D13" s="704"/>
      <c r="E13" s="708"/>
      <c r="F13" s="1039"/>
      <c r="G13" s="1039"/>
      <c r="H13" s="706"/>
      <c r="I13" s="707">
        <v>0</v>
      </c>
    </row>
    <row r="14" spans="1:9" ht="15.75" customHeight="1">
      <c r="A14" s="699"/>
      <c r="B14" s="700"/>
      <c r="C14" s="701"/>
      <c r="D14" s="700"/>
      <c r="E14" s="700"/>
      <c r="F14" s="702"/>
      <c r="G14" s="702"/>
      <c r="H14" s="702"/>
      <c r="I14" s="703">
        <f aca="true" t="shared" si="0" ref="I14:I24">B14-D14-E14</f>
        <v>0</v>
      </c>
    </row>
    <row r="15" spans="1:9" ht="15.75" customHeight="1">
      <c r="A15" s="566"/>
      <c r="B15" s="560"/>
      <c r="C15" s="561"/>
      <c r="D15" s="560"/>
      <c r="E15" s="560"/>
      <c r="F15" s="573"/>
      <c r="G15" s="573"/>
      <c r="H15" s="573"/>
      <c r="I15" s="562">
        <f t="shared" si="0"/>
        <v>0</v>
      </c>
    </row>
    <row r="16" spans="1:9" ht="15.75" customHeight="1">
      <c r="A16" s="566"/>
      <c r="B16" s="560"/>
      <c r="C16" s="561"/>
      <c r="D16" s="560"/>
      <c r="E16" s="560"/>
      <c r="F16" s="573"/>
      <c r="G16" s="573"/>
      <c r="H16" s="573"/>
      <c r="I16" s="562">
        <f t="shared" si="0"/>
        <v>0</v>
      </c>
    </row>
    <row r="17" spans="1:9" ht="15.75" customHeight="1">
      <c r="A17" s="566"/>
      <c r="B17" s="560"/>
      <c r="C17" s="561"/>
      <c r="D17" s="560"/>
      <c r="E17" s="560"/>
      <c r="F17" s="573"/>
      <c r="G17" s="573"/>
      <c r="H17" s="573"/>
      <c r="I17" s="562">
        <f t="shared" si="0"/>
        <v>0</v>
      </c>
    </row>
    <row r="18" spans="1:9" ht="15.75" customHeight="1">
      <c r="A18" s="566"/>
      <c r="B18" s="560"/>
      <c r="C18" s="561"/>
      <c r="D18" s="560"/>
      <c r="E18" s="560"/>
      <c r="F18" s="573"/>
      <c r="G18" s="573"/>
      <c r="H18" s="573"/>
      <c r="I18" s="562">
        <f t="shared" si="0"/>
        <v>0</v>
      </c>
    </row>
    <row r="19" spans="1:9" ht="15.75" customHeight="1">
      <c r="A19" s="566"/>
      <c r="B19" s="560"/>
      <c r="C19" s="561"/>
      <c r="D19" s="560"/>
      <c r="E19" s="560"/>
      <c r="F19" s="573"/>
      <c r="G19" s="573"/>
      <c r="H19" s="573"/>
      <c r="I19" s="562">
        <f t="shared" si="0"/>
        <v>0</v>
      </c>
    </row>
    <row r="20" spans="1:9" ht="15.75" customHeight="1">
      <c r="A20" s="566"/>
      <c r="B20" s="560"/>
      <c r="C20" s="561"/>
      <c r="D20" s="560"/>
      <c r="E20" s="560"/>
      <c r="F20" s="573"/>
      <c r="G20" s="573"/>
      <c r="H20" s="573"/>
      <c r="I20" s="562">
        <f t="shared" si="0"/>
        <v>0</v>
      </c>
    </row>
    <row r="21" spans="1:9" ht="15.75" customHeight="1">
      <c r="A21" s="566"/>
      <c r="B21" s="560"/>
      <c r="C21" s="561"/>
      <c r="D21" s="560"/>
      <c r="E21" s="560"/>
      <c r="F21" s="573"/>
      <c r="G21" s="573"/>
      <c r="H21" s="573"/>
      <c r="I21" s="562">
        <f t="shared" si="0"/>
        <v>0</v>
      </c>
    </row>
    <row r="22" spans="1:9" ht="15.75" customHeight="1">
      <c r="A22" s="566"/>
      <c r="B22" s="560"/>
      <c r="C22" s="561"/>
      <c r="D22" s="560"/>
      <c r="E22" s="560"/>
      <c r="F22" s="573"/>
      <c r="G22" s="573"/>
      <c r="H22" s="573"/>
      <c r="I22" s="562">
        <f t="shared" si="0"/>
        <v>0</v>
      </c>
    </row>
    <row r="23" spans="1:9" ht="15.75" customHeight="1">
      <c r="A23" s="566"/>
      <c r="B23" s="560"/>
      <c r="C23" s="561"/>
      <c r="D23" s="560"/>
      <c r="E23" s="560"/>
      <c r="F23" s="573"/>
      <c r="G23" s="573"/>
      <c r="H23" s="573"/>
      <c r="I23" s="562">
        <f t="shared" si="0"/>
        <v>0</v>
      </c>
    </row>
    <row r="24" spans="1:9" ht="15.75" customHeight="1" thickBot="1">
      <c r="A24" s="567"/>
      <c r="B24" s="568"/>
      <c r="C24" s="569"/>
      <c r="D24" s="568"/>
      <c r="E24" s="568"/>
      <c r="F24" s="574"/>
      <c r="G24" s="574"/>
      <c r="H24" s="574"/>
      <c r="I24" s="570">
        <f t="shared" si="0"/>
        <v>0</v>
      </c>
    </row>
    <row r="25" spans="1:9" s="56" customFormat="1" ht="18" customHeight="1" thickBot="1">
      <c r="A25" s="563" t="s">
        <v>521</v>
      </c>
      <c r="B25" s="564">
        <f>B11+B13</f>
        <v>245357443</v>
      </c>
      <c r="C25" s="564">
        <f>C11+C13</f>
        <v>0</v>
      </c>
      <c r="D25" s="564">
        <f>D11+D13</f>
        <v>151000000</v>
      </c>
      <c r="E25" s="564">
        <f>E11+E13</f>
        <v>63363779</v>
      </c>
      <c r="F25" s="564"/>
      <c r="G25" s="564"/>
      <c r="H25" s="564">
        <f>H11+H13</f>
        <v>51740000</v>
      </c>
      <c r="I25" s="565">
        <f>I11+I13</f>
        <v>80057443</v>
      </c>
    </row>
    <row r="26" spans="1:7" ht="15.75">
      <c r="A26" s="1066"/>
      <c r="B26" s="1066"/>
      <c r="C26" s="1066"/>
      <c r="D26" s="1066"/>
      <c r="E26" s="1066"/>
      <c r="F26" s="1038"/>
      <c r="G26" s="1038"/>
    </row>
    <row r="27" ht="12.75">
      <c r="A27" s="42" t="s">
        <v>882</v>
      </c>
    </row>
  </sheetData>
  <sheetProtection/>
  <mergeCells count="2">
    <mergeCell ref="A1:I1"/>
    <mergeCell ref="A26:E26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az 1/2018. (I.30.)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09"/>
      <c r="B1" s="209"/>
      <c r="C1" s="209"/>
      <c r="D1" s="209"/>
      <c r="E1" s="209"/>
    </row>
    <row r="2" spans="1:5" ht="15.75">
      <c r="A2" s="210" t="s">
        <v>593</v>
      </c>
      <c r="B2" s="1083" t="s">
        <v>351</v>
      </c>
      <c r="C2" s="1083"/>
      <c r="D2" s="1083"/>
      <c r="E2" s="1083"/>
    </row>
    <row r="3" spans="1:5" ht="14.25" thickBot="1">
      <c r="A3" s="209"/>
      <c r="B3" s="209"/>
      <c r="C3" s="209"/>
      <c r="D3" s="1084"/>
      <c r="E3" s="1084"/>
    </row>
    <row r="4" spans="1:5" ht="15" customHeight="1" thickBot="1">
      <c r="A4" s="211" t="s">
        <v>586</v>
      </c>
      <c r="B4" s="212" t="s">
        <v>262</v>
      </c>
      <c r="C4" s="212" t="s">
        <v>797</v>
      </c>
      <c r="D4" s="212" t="s">
        <v>840</v>
      </c>
      <c r="E4" s="213" t="s">
        <v>506</v>
      </c>
    </row>
    <row r="5" spans="1:5" ht="12.75">
      <c r="A5" s="214" t="s">
        <v>587</v>
      </c>
      <c r="B5" s="85"/>
      <c r="C5" s="85"/>
      <c r="D5" s="85"/>
      <c r="E5" s="215">
        <f aca="true" t="shared" si="0" ref="E5:E11">SUM(B5:D5)</f>
        <v>0</v>
      </c>
    </row>
    <row r="6" spans="1:5" ht="12.75">
      <c r="A6" s="216" t="s">
        <v>599</v>
      </c>
      <c r="B6" s="86"/>
      <c r="C6" s="86"/>
      <c r="D6" s="86"/>
      <c r="E6" s="217">
        <f t="shared" si="0"/>
        <v>0</v>
      </c>
    </row>
    <row r="7" spans="1:5" ht="12.75">
      <c r="A7" s="218" t="s">
        <v>588</v>
      </c>
      <c r="B7" s="87"/>
      <c r="C7" s="87"/>
      <c r="D7" s="87"/>
      <c r="E7" s="219">
        <f t="shared" si="0"/>
        <v>0</v>
      </c>
    </row>
    <row r="8" spans="1:5" ht="12.75">
      <c r="A8" s="218" t="s">
        <v>601</v>
      </c>
      <c r="B8" s="87"/>
      <c r="C8" s="87"/>
      <c r="D8" s="87"/>
      <c r="E8" s="219">
        <f t="shared" si="0"/>
        <v>0</v>
      </c>
    </row>
    <row r="9" spans="1:5" ht="12.75">
      <c r="A9" s="218" t="s">
        <v>589</v>
      </c>
      <c r="B9" s="87"/>
      <c r="C9" s="87"/>
      <c r="D9" s="87"/>
      <c r="E9" s="219">
        <f t="shared" si="0"/>
        <v>0</v>
      </c>
    </row>
    <row r="10" spans="1:5" ht="12.75">
      <c r="A10" s="218" t="s">
        <v>590</v>
      </c>
      <c r="B10" s="87"/>
      <c r="C10" s="87"/>
      <c r="D10" s="87"/>
      <c r="E10" s="219">
        <f t="shared" si="0"/>
        <v>0</v>
      </c>
    </row>
    <row r="11" spans="1:5" ht="13.5" thickBot="1">
      <c r="A11" s="88"/>
      <c r="B11" s="89"/>
      <c r="C11" s="89"/>
      <c r="D11" s="89"/>
      <c r="E11" s="219">
        <f t="shared" si="0"/>
        <v>0</v>
      </c>
    </row>
    <row r="12" spans="1:5" ht="13.5" thickBot="1">
      <c r="A12" s="220" t="s">
        <v>592</v>
      </c>
      <c r="B12" s="221">
        <f>B5+SUM(B7:B11)</f>
        <v>0</v>
      </c>
      <c r="C12" s="221">
        <f>C5+SUM(C7:C11)</f>
        <v>0</v>
      </c>
      <c r="D12" s="221">
        <f>D5+SUM(D7:D11)</f>
        <v>0</v>
      </c>
      <c r="E12" s="222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1" t="s">
        <v>591</v>
      </c>
      <c r="B14" s="212" t="s">
        <v>262</v>
      </c>
      <c r="C14" s="212" t="s">
        <v>797</v>
      </c>
      <c r="D14" s="212" t="s">
        <v>840</v>
      </c>
      <c r="E14" s="213" t="s">
        <v>506</v>
      </c>
    </row>
    <row r="15" spans="1:5" ht="12.75">
      <c r="A15" s="214" t="s">
        <v>595</v>
      </c>
      <c r="B15" s="85"/>
      <c r="C15" s="85"/>
      <c r="D15" s="85"/>
      <c r="E15" s="215">
        <f>SUM(B15:D15)</f>
        <v>0</v>
      </c>
    </row>
    <row r="16" spans="1:5" ht="12.75">
      <c r="A16" s="223" t="s">
        <v>596</v>
      </c>
      <c r="B16" s="87"/>
      <c r="C16" s="87"/>
      <c r="D16" s="87"/>
      <c r="E16" s="219">
        <f>SUM(B16:D16)</f>
        <v>0</v>
      </c>
    </row>
    <row r="17" spans="1:5" ht="12.75">
      <c r="A17" s="218" t="s">
        <v>597</v>
      </c>
      <c r="B17" s="87"/>
      <c r="C17" s="87"/>
      <c r="D17" s="87"/>
      <c r="E17" s="219">
        <f>SUM(B17:D17)</f>
        <v>0</v>
      </c>
    </row>
    <row r="18" spans="1:5" ht="13.5" thickBot="1">
      <c r="A18" s="218" t="s">
        <v>598</v>
      </c>
      <c r="B18" s="87"/>
      <c r="C18" s="87"/>
      <c r="D18" s="87"/>
      <c r="E18" s="219">
        <f>SUM(B18:D18)</f>
        <v>0</v>
      </c>
    </row>
    <row r="19" spans="1:5" ht="13.5" thickBot="1">
      <c r="A19" s="220" t="s">
        <v>507</v>
      </c>
      <c r="B19" s="221"/>
      <c r="C19" s="221">
        <f>SUM(C15:C18)</f>
        <v>0</v>
      </c>
      <c r="D19" s="221">
        <f>SUM(D15:D18)</f>
        <v>0</v>
      </c>
      <c r="E19" s="222">
        <f>SUM(E15:E18)</f>
        <v>0</v>
      </c>
    </row>
    <row r="20" spans="1:5" ht="12.75">
      <c r="A20" s="209"/>
      <c r="B20" s="209"/>
      <c r="C20" s="209"/>
      <c r="D20" s="209"/>
      <c r="E20" s="209"/>
    </row>
    <row r="21" spans="1:5" ht="12.75">
      <c r="A21" s="209"/>
      <c r="B21" s="209"/>
      <c r="C21" s="209"/>
      <c r="D21" s="209"/>
      <c r="E21" s="209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1/2018. (I.30.)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133">
      <selection activeCell="A151" sqref="A151:E151"/>
    </sheetView>
  </sheetViews>
  <sheetFormatPr defaultColWidth="9.00390625" defaultRowHeight="12.75"/>
  <cols>
    <col min="1" max="1" width="19.50390625" style="386" customWidth="1"/>
    <col min="2" max="2" width="76.00390625" style="387" customWidth="1"/>
    <col min="3" max="7" width="25.00390625" style="388" customWidth="1"/>
    <col min="8" max="16384" width="9.375" style="3" customWidth="1"/>
  </cols>
  <sheetData>
    <row r="1" spans="1:7" s="2" customFormat="1" ht="16.5" customHeight="1" thickBot="1">
      <c r="A1" s="224"/>
      <c r="B1" s="226"/>
      <c r="C1" s="249"/>
      <c r="D1" s="249"/>
      <c r="E1" s="249"/>
      <c r="F1" s="249" t="s">
        <v>855</v>
      </c>
      <c r="G1" s="249"/>
    </row>
    <row r="2" spans="1:7" s="90" customFormat="1" ht="21" customHeight="1">
      <c r="A2" s="393" t="s">
        <v>519</v>
      </c>
      <c r="B2" s="355" t="s">
        <v>682</v>
      </c>
      <c r="C2" s="357"/>
      <c r="D2" s="357"/>
      <c r="E2" s="357"/>
      <c r="F2" s="357"/>
      <c r="G2" s="357" t="s">
        <v>508</v>
      </c>
    </row>
    <row r="3" spans="1:7" s="90" customFormat="1" ht="16.5" thickBot="1">
      <c r="A3" s="227" t="s">
        <v>657</v>
      </c>
      <c r="B3" s="356" t="s">
        <v>119</v>
      </c>
      <c r="C3" s="358"/>
      <c r="D3" s="358"/>
      <c r="E3" s="358"/>
      <c r="F3" s="358"/>
      <c r="G3" s="358"/>
    </row>
    <row r="4" spans="1:7" s="91" customFormat="1" ht="15.75" customHeight="1" thickBot="1">
      <c r="A4" s="228"/>
      <c r="B4" s="228"/>
      <c r="C4" s="229"/>
      <c r="D4" s="229"/>
      <c r="E4" s="229"/>
      <c r="F4" s="229"/>
      <c r="G4" s="229"/>
    </row>
    <row r="5" spans="1:7" ht="13.5" thickBot="1">
      <c r="A5" s="394" t="s">
        <v>659</v>
      </c>
      <c r="B5" s="230" t="s">
        <v>509</v>
      </c>
      <c r="C5" s="359" t="s">
        <v>510</v>
      </c>
      <c r="D5" s="359" t="s">
        <v>510</v>
      </c>
      <c r="E5" s="359" t="s">
        <v>510</v>
      </c>
      <c r="F5" s="359" t="s">
        <v>510</v>
      </c>
      <c r="G5" s="359" t="s">
        <v>510</v>
      </c>
    </row>
    <row r="6" spans="1:7" s="57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  <c r="G6" s="199">
        <v>7</v>
      </c>
    </row>
    <row r="7" spans="1:7" s="57" customFormat="1" ht="15.75" customHeight="1" thickBot="1">
      <c r="A7" s="232"/>
      <c r="B7" s="233" t="s">
        <v>511</v>
      </c>
      <c r="C7" s="360"/>
      <c r="D7" s="360"/>
      <c r="E7" s="360"/>
      <c r="F7" s="360"/>
      <c r="G7" s="360"/>
    </row>
    <row r="8" spans="1:7" s="57" customFormat="1" ht="12" customHeight="1" thickBot="1">
      <c r="A8" s="31" t="s">
        <v>474</v>
      </c>
      <c r="B8" s="21" t="s">
        <v>711</v>
      </c>
      <c r="C8" s="294">
        <f>+C9+C10+C11+C12+C13+C14</f>
        <v>418872964</v>
      </c>
      <c r="D8" s="294">
        <f>+D9+D10+D11+D12+D13+D14</f>
        <v>422144219</v>
      </c>
      <c r="E8" s="294">
        <f>+E9+E10+E11+E12+E13+E14</f>
        <v>426012919</v>
      </c>
      <c r="F8" s="294">
        <f>+F9+F10+F11+F12+F13+F14</f>
        <v>447240084</v>
      </c>
      <c r="G8" s="294">
        <f>+G9+G10+G11+G12+G13+G14</f>
        <v>457985548</v>
      </c>
    </row>
    <row r="9" spans="1:7" s="92" customFormat="1" ht="12" customHeight="1">
      <c r="A9" s="421" t="s">
        <v>557</v>
      </c>
      <c r="B9" s="403" t="s">
        <v>712</v>
      </c>
      <c r="C9" s="311">
        <v>136022050</v>
      </c>
      <c r="D9" s="311">
        <v>134265650</v>
      </c>
      <c r="E9" s="311">
        <v>134265650</v>
      </c>
      <c r="F9" s="311">
        <v>134265650</v>
      </c>
      <c r="G9" s="311">
        <v>136398420</v>
      </c>
    </row>
    <row r="10" spans="1:7" s="93" customFormat="1" ht="12" customHeight="1">
      <c r="A10" s="422" t="s">
        <v>558</v>
      </c>
      <c r="B10" s="404" t="s">
        <v>713</v>
      </c>
      <c r="C10" s="296">
        <v>127078800</v>
      </c>
      <c r="D10" s="296">
        <v>127078800</v>
      </c>
      <c r="E10" s="296">
        <v>127078800</v>
      </c>
      <c r="F10" s="296">
        <v>126609667</v>
      </c>
      <c r="G10" s="296">
        <v>127052600</v>
      </c>
    </row>
    <row r="11" spans="1:7" s="93" customFormat="1" ht="12" customHeight="1">
      <c r="A11" s="422" t="s">
        <v>559</v>
      </c>
      <c r="B11" s="404" t="s">
        <v>714</v>
      </c>
      <c r="C11" s="296">
        <v>149147364</v>
      </c>
      <c r="D11" s="296">
        <v>149147364</v>
      </c>
      <c r="E11" s="296">
        <v>149147364</v>
      </c>
      <c r="F11" s="296">
        <v>167051121</v>
      </c>
      <c r="G11" s="296">
        <v>178837153</v>
      </c>
    </row>
    <row r="12" spans="1:7" s="93" customFormat="1" ht="12" customHeight="1">
      <c r="A12" s="422" t="s">
        <v>560</v>
      </c>
      <c r="B12" s="404" t="s">
        <v>715</v>
      </c>
      <c r="C12" s="296">
        <v>6624750</v>
      </c>
      <c r="D12" s="296">
        <v>6624750</v>
      </c>
      <c r="E12" s="296">
        <v>6624750</v>
      </c>
      <c r="F12" s="296">
        <v>7571194</v>
      </c>
      <c r="G12" s="296">
        <v>8143871</v>
      </c>
    </row>
    <row r="13" spans="1:7" s="93" customFormat="1" ht="12" customHeight="1">
      <c r="A13" s="422" t="s">
        <v>602</v>
      </c>
      <c r="B13" s="404" t="s">
        <v>716</v>
      </c>
      <c r="C13" s="803"/>
      <c r="D13" s="803">
        <v>813079</v>
      </c>
      <c r="E13" s="803">
        <v>1422889</v>
      </c>
      <c r="F13" s="803">
        <v>1975934</v>
      </c>
      <c r="G13" s="803">
        <v>2865544</v>
      </c>
    </row>
    <row r="14" spans="1:7" s="92" customFormat="1" ht="12" customHeight="1" thickBot="1">
      <c r="A14" s="423" t="s">
        <v>561</v>
      </c>
      <c r="B14" s="405" t="s">
        <v>717</v>
      </c>
      <c r="C14" s="804"/>
      <c r="D14" s="804">
        <v>4214576</v>
      </c>
      <c r="E14" s="804">
        <v>7473466</v>
      </c>
      <c r="F14" s="804">
        <v>9766518</v>
      </c>
      <c r="G14" s="804">
        <v>4687960</v>
      </c>
    </row>
    <row r="15" spans="1:7" s="92" customFormat="1" ht="12" customHeight="1" thickBot="1">
      <c r="A15" s="31" t="s">
        <v>475</v>
      </c>
      <c r="B15" s="289" t="s">
        <v>718</v>
      </c>
      <c r="C15" s="294">
        <f>+C16+C17+C18+C19+C20</f>
        <v>11262000</v>
      </c>
      <c r="D15" s="294">
        <f>+D16+D17+D18+D19+D20</f>
        <v>13223220</v>
      </c>
      <c r="E15" s="294">
        <f>+E16+E17+E18+E19+E20</f>
        <v>14950200</v>
      </c>
      <c r="F15" s="294">
        <f>+F16+F17+F18+F19+F20</f>
        <v>17247233</v>
      </c>
      <c r="G15" s="294">
        <f>+G16+G17+G18+G19+G20</f>
        <v>19349739</v>
      </c>
    </row>
    <row r="16" spans="1:7" s="92" customFormat="1" ht="12" customHeight="1">
      <c r="A16" s="421" t="s">
        <v>563</v>
      </c>
      <c r="B16" s="403" t="s">
        <v>719</v>
      </c>
      <c r="C16" s="297"/>
      <c r="D16" s="297"/>
      <c r="E16" s="297"/>
      <c r="F16" s="297"/>
      <c r="G16" s="297"/>
    </row>
    <row r="17" spans="1:7" s="92" customFormat="1" ht="12" customHeight="1">
      <c r="A17" s="422" t="s">
        <v>564</v>
      </c>
      <c r="B17" s="404" t="s">
        <v>720</v>
      </c>
      <c r="C17" s="296"/>
      <c r="D17" s="296"/>
      <c r="E17" s="296"/>
      <c r="F17" s="296"/>
      <c r="G17" s="296"/>
    </row>
    <row r="18" spans="1:7" s="92" customFormat="1" ht="12" customHeight="1">
      <c r="A18" s="422" t="s">
        <v>565</v>
      </c>
      <c r="B18" s="404" t="s">
        <v>873</v>
      </c>
      <c r="C18" s="296"/>
      <c r="D18" s="296">
        <v>1961220</v>
      </c>
      <c r="E18" s="296">
        <v>3688200</v>
      </c>
      <c r="F18" s="296">
        <v>5985233</v>
      </c>
      <c r="G18" s="296">
        <v>7542739</v>
      </c>
    </row>
    <row r="19" spans="1:7" s="92" customFormat="1" ht="12" customHeight="1">
      <c r="A19" s="422" t="s">
        <v>566</v>
      </c>
      <c r="B19" s="876" t="s">
        <v>300</v>
      </c>
      <c r="C19" s="296">
        <v>11262000</v>
      </c>
      <c r="D19" s="296">
        <v>11262000</v>
      </c>
      <c r="E19" s="296">
        <v>11262000</v>
      </c>
      <c r="F19" s="296">
        <v>11262000</v>
      </c>
      <c r="G19" s="296">
        <v>11262000</v>
      </c>
    </row>
    <row r="20" spans="1:7" s="92" customFormat="1" ht="12" customHeight="1">
      <c r="A20" s="422" t="s">
        <v>567</v>
      </c>
      <c r="B20" s="876" t="s">
        <v>888</v>
      </c>
      <c r="C20" s="296"/>
      <c r="D20" s="296"/>
      <c r="E20" s="296"/>
      <c r="F20" s="296"/>
      <c r="G20" s="296">
        <v>545000</v>
      </c>
    </row>
    <row r="21" spans="1:7" s="93" customFormat="1" ht="12" customHeight="1" thickBot="1">
      <c r="A21" s="423" t="s">
        <v>576</v>
      </c>
      <c r="B21" s="405" t="s">
        <v>722</v>
      </c>
      <c r="C21" s="298"/>
      <c r="D21" s="298"/>
      <c r="E21" s="298"/>
      <c r="F21" s="298"/>
      <c r="G21" s="298"/>
    </row>
    <row r="22" spans="1:7" s="93" customFormat="1" ht="12" customHeight="1" thickBot="1">
      <c r="A22" s="31" t="s">
        <v>476</v>
      </c>
      <c r="B22" s="21" t="s">
        <v>723</v>
      </c>
      <c r="C22" s="294">
        <f>+C23+C24+C25+C26+C27</f>
        <v>590251279</v>
      </c>
      <c r="D22" s="294">
        <f>+D23+D24+D25+D26+D27</f>
        <v>590251279</v>
      </c>
      <c r="E22" s="294">
        <f>+E23+E24+E25+E26+E27</f>
        <v>699151186</v>
      </c>
      <c r="F22" s="294">
        <f>+F23+F24+F25+F26+F27</f>
        <v>699151186</v>
      </c>
      <c r="G22" s="294">
        <f>+G23+G24+G25+G26+G27</f>
        <v>699651186</v>
      </c>
    </row>
    <row r="23" spans="1:7" s="93" customFormat="1" ht="12" customHeight="1">
      <c r="A23" s="421" t="s">
        <v>546</v>
      </c>
      <c r="B23" s="403" t="s">
        <v>724</v>
      </c>
      <c r="C23" s="297"/>
      <c r="D23" s="297"/>
      <c r="E23" s="297"/>
      <c r="F23" s="297"/>
      <c r="G23" s="297"/>
    </row>
    <row r="24" spans="1:7" s="92" customFormat="1" ht="15">
      <c r="A24" s="422" t="s">
        <v>547</v>
      </c>
      <c r="B24" s="404" t="s">
        <v>725</v>
      </c>
      <c r="C24" s="296"/>
      <c r="D24" s="296"/>
      <c r="E24" s="296"/>
      <c r="F24" s="296"/>
      <c r="G24" s="296"/>
    </row>
    <row r="25" spans="1:7" s="93" customFormat="1" ht="15">
      <c r="A25" s="422" t="s">
        <v>548</v>
      </c>
      <c r="B25" s="404" t="s">
        <v>150</v>
      </c>
      <c r="C25" s="296"/>
      <c r="D25" s="296"/>
      <c r="E25" s="296"/>
      <c r="F25" s="296"/>
      <c r="G25" s="296"/>
    </row>
    <row r="26" spans="1:7" s="93" customFormat="1" ht="22.5">
      <c r="A26" s="422" t="s">
        <v>549</v>
      </c>
      <c r="B26" s="876" t="s">
        <v>819</v>
      </c>
      <c r="C26" s="296">
        <v>590251279</v>
      </c>
      <c r="D26" s="296">
        <v>590251279</v>
      </c>
      <c r="E26" s="296">
        <v>699151186</v>
      </c>
      <c r="F26" s="296">
        <v>699151186</v>
      </c>
      <c r="G26" s="296">
        <v>699651186</v>
      </c>
    </row>
    <row r="27" spans="1:7" s="93" customFormat="1" ht="12" customHeight="1">
      <c r="A27" s="422" t="s">
        <v>625</v>
      </c>
      <c r="B27" s="876" t="s">
        <v>818</v>
      </c>
      <c r="C27" s="296"/>
      <c r="D27" s="296"/>
      <c r="E27" s="296"/>
      <c r="F27" s="296"/>
      <c r="G27" s="296"/>
    </row>
    <row r="28" spans="1:7" s="93" customFormat="1" ht="12" customHeight="1" thickBot="1">
      <c r="A28" s="423" t="s">
        <v>626</v>
      </c>
      <c r="B28" s="405" t="s">
        <v>727</v>
      </c>
      <c r="C28" s="298"/>
      <c r="D28" s="298"/>
      <c r="E28" s="298"/>
      <c r="F28" s="298"/>
      <c r="G28" s="298"/>
    </row>
    <row r="29" spans="1:7" s="93" customFormat="1" ht="12" customHeight="1" thickBot="1">
      <c r="A29" s="31" t="s">
        <v>627</v>
      </c>
      <c r="B29" s="21" t="s">
        <v>728</v>
      </c>
      <c r="C29" s="300">
        <f>+C30+C33+C34+C36+C35</f>
        <v>144300000</v>
      </c>
      <c r="D29" s="300">
        <f>+D30+D33+D34+D36+D35</f>
        <v>144300000</v>
      </c>
      <c r="E29" s="300">
        <f>+E30+E33+E34+E36+E35</f>
        <v>144300000</v>
      </c>
      <c r="F29" s="300">
        <f>+F30+F33+F34+F36+F35</f>
        <v>144300000</v>
      </c>
      <c r="G29" s="300">
        <f>+G30+G33+G34+G36+G35</f>
        <v>177300000</v>
      </c>
    </row>
    <row r="30" spans="1:7" s="93" customFormat="1" ht="12" customHeight="1">
      <c r="A30" s="421" t="s">
        <v>729</v>
      </c>
      <c r="B30" s="403" t="s">
        <v>735</v>
      </c>
      <c r="C30" s="398">
        <v>120900000</v>
      </c>
      <c r="D30" s="398">
        <v>120900000</v>
      </c>
      <c r="E30" s="398">
        <v>120900000</v>
      </c>
      <c r="F30" s="398">
        <v>120900000</v>
      </c>
      <c r="G30" s="398">
        <v>151900000</v>
      </c>
    </row>
    <row r="31" spans="1:7" s="93" customFormat="1" ht="12" customHeight="1">
      <c r="A31" s="422" t="s">
        <v>730</v>
      </c>
      <c r="B31" s="638" t="s">
        <v>264</v>
      </c>
      <c r="C31" s="296">
        <v>5900000</v>
      </c>
      <c r="D31" s="296">
        <v>5900000</v>
      </c>
      <c r="E31" s="296">
        <v>5900000</v>
      </c>
      <c r="F31" s="296">
        <v>5900000</v>
      </c>
      <c r="G31" s="296">
        <v>5900000</v>
      </c>
    </row>
    <row r="32" spans="1:7" s="93" customFormat="1" ht="12" customHeight="1">
      <c r="A32" s="422" t="s">
        <v>731</v>
      </c>
      <c r="B32" s="638" t="s">
        <v>269</v>
      </c>
      <c r="C32" s="296">
        <v>115000000</v>
      </c>
      <c r="D32" s="296">
        <v>115000000</v>
      </c>
      <c r="E32" s="296">
        <v>115000000</v>
      </c>
      <c r="F32" s="296">
        <v>115000000</v>
      </c>
      <c r="G32" s="296">
        <v>146000000</v>
      </c>
    </row>
    <row r="33" spans="1:7" s="93" customFormat="1" ht="12" customHeight="1">
      <c r="A33" s="422" t="s">
        <v>732</v>
      </c>
      <c r="B33" s="404" t="s">
        <v>738</v>
      </c>
      <c r="C33" s="296">
        <v>21000000</v>
      </c>
      <c r="D33" s="296">
        <v>21000000</v>
      </c>
      <c r="E33" s="296">
        <v>21000000</v>
      </c>
      <c r="F33" s="296">
        <v>21000000</v>
      </c>
      <c r="G33" s="296">
        <v>23000000</v>
      </c>
    </row>
    <row r="34" spans="1:7" s="93" customFormat="1" ht="12" customHeight="1">
      <c r="A34" s="422" t="s">
        <v>733</v>
      </c>
      <c r="B34" s="404" t="s">
        <v>265</v>
      </c>
      <c r="C34" s="296">
        <v>900000</v>
      </c>
      <c r="D34" s="296">
        <v>900000</v>
      </c>
      <c r="E34" s="296">
        <v>900000</v>
      </c>
      <c r="F34" s="296">
        <v>900000</v>
      </c>
      <c r="G34" s="296">
        <v>900000</v>
      </c>
    </row>
    <row r="35" spans="1:7" s="93" customFormat="1" ht="12" customHeight="1">
      <c r="A35" s="422" t="s">
        <v>734</v>
      </c>
      <c r="B35" s="405" t="s">
        <v>268</v>
      </c>
      <c r="C35" s="298">
        <v>1000000</v>
      </c>
      <c r="D35" s="298">
        <v>1000000</v>
      </c>
      <c r="E35" s="298">
        <v>1000000</v>
      </c>
      <c r="F35" s="298">
        <v>1000000</v>
      </c>
      <c r="G35" s="298">
        <v>1000000</v>
      </c>
    </row>
    <row r="36" spans="1:7" s="93" customFormat="1" ht="12" customHeight="1" thickBot="1">
      <c r="A36" s="422" t="s">
        <v>266</v>
      </c>
      <c r="B36" s="405" t="s">
        <v>267</v>
      </c>
      <c r="C36" s="298">
        <v>500000</v>
      </c>
      <c r="D36" s="298">
        <v>500000</v>
      </c>
      <c r="E36" s="298">
        <v>500000</v>
      </c>
      <c r="F36" s="298">
        <v>500000</v>
      </c>
      <c r="G36" s="298">
        <v>500000</v>
      </c>
    </row>
    <row r="37" spans="1:7" s="93" customFormat="1" ht="12" customHeight="1" thickBot="1">
      <c r="A37" s="31" t="s">
        <v>478</v>
      </c>
      <c r="B37" s="21" t="s">
        <v>741</v>
      </c>
      <c r="C37" s="294">
        <f>SUM(C38:C47)</f>
        <v>44343000</v>
      </c>
      <c r="D37" s="294">
        <f>SUM(D38:D47)</f>
        <v>44343000</v>
      </c>
      <c r="E37" s="294">
        <f>SUM(E38:E47)</f>
        <v>44343000</v>
      </c>
      <c r="F37" s="294">
        <f>SUM(F38:F47)</f>
        <v>48643000</v>
      </c>
      <c r="G37" s="294">
        <f>SUM(G38:G47)</f>
        <v>53743000</v>
      </c>
    </row>
    <row r="38" spans="1:7" s="93" customFormat="1" ht="12" customHeight="1">
      <c r="A38" s="421" t="s">
        <v>550</v>
      </c>
      <c r="B38" s="403" t="s">
        <v>744</v>
      </c>
      <c r="C38" s="297"/>
      <c r="D38" s="297"/>
      <c r="E38" s="297"/>
      <c r="F38" s="297"/>
      <c r="G38" s="297"/>
    </row>
    <row r="39" spans="1:7" s="93" customFormat="1" ht="12" customHeight="1">
      <c r="A39" s="422" t="s">
        <v>551</v>
      </c>
      <c r="B39" s="404" t="s">
        <v>745</v>
      </c>
      <c r="C39" s="296">
        <v>13570000</v>
      </c>
      <c r="D39" s="296">
        <v>13570000</v>
      </c>
      <c r="E39" s="296">
        <v>13570000</v>
      </c>
      <c r="F39" s="296">
        <v>13570000</v>
      </c>
      <c r="G39" s="296">
        <v>13570000</v>
      </c>
    </row>
    <row r="40" spans="1:7" s="93" customFormat="1" ht="12" customHeight="1">
      <c r="A40" s="422" t="s">
        <v>552</v>
      </c>
      <c r="B40" s="404" t="s">
        <v>746</v>
      </c>
      <c r="C40" s="296">
        <v>470000</v>
      </c>
      <c r="D40" s="296">
        <v>470000</v>
      </c>
      <c r="E40" s="296">
        <v>470000</v>
      </c>
      <c r="F40" s="296">
        <v>470000</v>
      </c>
      <c r="G40" s="296">
        <v>470000</v>
      </c>
    </row>
    <row r="41" spans="1:7" s="93" customFormat="1" ht="12" customHeight="1">
      <c r="A41" s="422" t="s">
        <v>629</v>
      </c>
      <c r="B41" s="404" t="s">
        <v>747</v>
      </c>
      <c r="C41" s="296">
        <v>2600000</v>
      </c>
      <c r="D41" s="296">
        <v>2600000</v>
      </c>
      <c r="E41" s="296">
        <v>2600000</v>
      </c>
      <c r="F41" s="296">
        <v>2600000</v>
      </c>
      <c r="G41" s="296">
        <v>2600000</v>
      </c>
    </row>
    <row r="42" spans="1:7" s="93" customFormat="1" ht="12" customHeight="1">
      <c r="A42" s="422" t="s">
        <v>630</v>
      </c>
      <c r="B42" s="404" t="s">
        <v>748</v>
      </c>
      <c r="C42" s="296">
        <v>9600000</v>
      </c>
      <c r="D42" s="296">
        <v>9600000</v>
      </c>
      <c r="E42" s="296">
        <v>9600000</v>
      </c>
      <c r="F42" s="296">
        <v>9600000</v>
      </c>
      <c r="G42" s="296">
        <v>9600000</v>
      </c>
    </row>
    <row r="43" spans="1:7" s="93" customFormat="1" ht="12" customHeight="1">
      <c r="A43" s="422" t="s">
        <v>631</v>
      </c>
      <c r="B43" s="404" t="s">
        <v>749</v>
      </c>
      <c r="C43" s="296">
        <v>3291000</v>
      </c>
      <c r="D43" s="296">
        <v>3291000</v>
      </c>
      <c r="E43" s="296">
        <v>3291000</v>
      </c>
      <c r="F43" s="296">
        <v>7291000</v>
      </c>
      <c r="G43" s="296">
        <v>11491000</v>
      </c>
    </row>
    <row r="44" spans="1:7" s="93" customFormat="1" ht="12" customHeight="1">
      <c r="A44" s="422" t="s">
        <v>632</v>
      </c>
      <c r="B44" s="404" t="s">
        <v>750</v>
      </c>
      <c r="C44" s="296">
        <v>10312000</v>
      </c>
      <c r="D44" s="296">
        <v>10312000</v>
      </c>
      <c r="E44" s="296">
        <v>10312000</v>
      </c>
      <c r="F44" s="296">
        <v>10312000</v>
      </c>
      <c r="G44" s="296">
        <v>10312000</v>
      </c>
    </row>
    <row r="45" spans="1:7" s="93" customFormat="1" ht="12" customHeight="1">
      <c r="A45" s="422" t="s">
        <v>633</v>
      </c>
      <c r="B45" s="404" t="s">
        <v>751</v>
      </c>
      <c r="C45" s="296">
        <v>4000000</v>
      </c>
      <c r="D45" s="296">
        <v>4000000</v>
      </c>
      <c r="E45" s="296">
        <v>4000000</v>
      </c>
      <c r="F45" s="296">
        <v>4000000</v>
      </c>
      <c r="G45" s="296">
        <v>5200000</v>
      </c>
    </row>
    <row r="46" spans="1:7" s="93" customFormat="1" ht="12" customHeight="1">
      <c r="A46" s="422" t="s">
        <v>742</v>
      </c>
      <c r="B46" s="404" t="s">
        <v>752</v>
      </c>
      <c r="C46" s="299"/>
      <c r="D46" s="299"/>
      <c r="E46" s="299"/>
      <c r="F46" s="299"/>
      <c r="G46" s="299"/>
    </row>
    <row r="47" spans="1:7" s="93" customFormat="1" ht="12" customHeight="1" thickBot="1">
      <c r="A47" s="423" t="s">
        <v>743</v>
      </c>
      <c r="B47" s="405" t="s">
        <v>753</v>
      </c>
      <c r="C47" s="392">
        <v>500000</v>
      </c>
      <c r="D47" s="392">
        <v>500000</v>
      </c>
      <c r="E47" s="392">
        <v>500000</v>
      </c>
      <c r="F47" s="392">
        <v>800000</v>
      </c>
      <c r="G47" s="392">
        <v>500000</v>
      </c>
    </row>
    <row r="48" spans="1:7" s="93" customFormat="1" ht="12" customHeight="1" thickBot="1">
      <c r="A48" s="31" t="s">
        <v>479</v>
      </c>
      <c r="B48" s="21" t="s">
        <v>754</v>
      </c>
      <c r="C48" s="294">
        <f>SUM(C49:C53)</f>
        <v>0</v>
      </c>
      <c r="D48" s="294">
        <f>SUM(D49:D53)</f>
        <v>7806765</v>
      </c>
      <c r="E48" s="294">
        <f>SUM(E49:E53)</f>
        <v>18659765</v>
      </c>
      <c r="F48" s="294">
        <f>SUM(F49:F53)</f>
        <v>18659765</v>
      </c>
      <c r="G48" s="294">
        <f>SUM(G49:G53)</f>
        <v>28919685</v>
      </c>
    </row>
    <row r="49" spans="1:7" s="93" customFormat="1" ht="12" customHeight="1">
      <c r="A49" s="421" t="s">
        <v>553</v>
      </c>
      <c r="B49" s="403" t="s">
        <v>758</v>
      </c>
      <c r="C49" s="447"/>
      <c r="D49" s="447"/>
      <c r="E49" s="447"/>
      <c r="F49" s="447"/>
      <c r="G49" s="447"/>
    </row>
    <row r="50" spans="1:7" s="93" customFormat="1" ht="12" customHeight="1">
      <c r="A50" s="422" t="s">
        <v>554</v>
      </c>
      <c r="B50" s="404" t="s">
        <v>759</v>
      </c>
      <c r="C50" s="299"/>
      <c r="D50" s="299">
        <v>7806765</v>
      </c>
      <c r="E50" s="299">
        <v>18659765</v>
      </c>
      <c r="F50" s="299">
        <v>18659765</v>
      </c>
      <c r="G50" s="299">
        <v>28619685</v>
      </c>
    </row>
    <row r="51" spans="1:7" s="93" customFormat="1" ht="12" customHeight="1">
      <c r="A51" s="422" t="s">
        <v>755</v>
      </c>
      <c r="B51" s="404" t="s">
        <v>760</v>
      </c>
      <c r="C51" s="299"/>
      <c r="D51" s="299"/>
      <c r="E51" s="299"/>
      <c r="F51" s="299"/>
      <c r="G51" s="299">
        <v>300000</v>
      </c>
    </row>
    <row r="52" spans="1:7" s="93" customFormat="1" ht="12" customHeight="1">
      <c r="A52" s="422" t="s">
        <v>756</v>
      </c>
      <c r="B52" s="404" t="s">
        <v>761</v>
      </c>
      <c r="C52" s="299"/>
      <c r="D52" s="299"/>
      <c r="E52" s="299"/>
      <c r="F52" s="299"/>
      <c r="G52" s="299"/>
    </row>
    <row r="53" spans="1:7" s="93" customFormat="1" ht="12" customHeight="1" thickBot="1">
      <c r="A53" s="423" t="s">
        <v>757</v>
      </c>
      <c r="B53" s="405" t="s">
        <v>762</v>
      </c>
      <c r="C53" s="392"/>
      <c r="D53" s="392"/>
      <c r="E53" s="392"/>
      <c r="F53" s="392"/>
      <c r="G53" s="392"/>
    </row>
    <row r="54" spans="1:7" s="93" customFormat="1" ht="12" customHeight="1" thickBot="1">
      <c r="A54" s="31" t="s">
        <v>634</v>
      </c>
      <c r="B54" s="21" t="s">
        <v>763</v>
      </c>
      <c r="C54" s="294">
        <f>SUM(C55:C57)</f>
        <v>0</v>
      </c>
      <c r="D54" s="294">
        <f>SUM(D55:D57)</f>
        <v>2865544</v>
      </c>
      <c r="E54" s="294">
        <f>SUM(E55:E57)</f>
        <v>2865544</v>
      </c>
      <c r="F54" s="294">
        <f>SUM(F55:F57)</f>
        <v>2865544</v>
      </c>
      <c r="G54" s="294">
        <f>SUM(G55:G57)</f>
        <v>0</v>
      </c>
    </row>
    <row r="55" spans="1:7" s="93" customFormat="1" ht="12" customHeight="1">
      <c r="A55" s="421" t="s">
        <v>555</v>
      </c>
      <c r="B55" s="403" t="s">
        <v>764</v>
      </c>
      <c r="C55" s="297"/>
      <c r="D55" s="297"/>
      <c r="E55" s="297"/>
      <c r="F55" s="297"/>
      <c r="G55" s="297"/>
    </row>
    <row r="56" spans="1:7" s="93" customFormat="1" ht="12" customHeight="1">
      <c r="A56" s="422" t="s">
        <v>556</v>
      </c>
      <c r="B56" s="404" t="s">
        <v>284</v>
      </c>
      <c r="C56" s="296"/>
      <c r="D56" s="296"/>
      <c r="E56" s="296"/>
      <c r="F56" s="296"/>
      <c r="G56" s="296"/>
    </row>
    <row r="57" spans="1:7" s="93" customFormat="1" ht="12" customHeight="1">
      <c r="A57" s="422" t="s">
        <v>767</v>
      </c>
      <c r="B57" s="404" t="s">
        <v>285</v>
      </c>
      <c r="C57" s="296"/>
      <c r="D57" s="296">
        <v>2865544</v>
      </c>
      <c r="E57" s="296">
        <v>2865544</v>
      </c>
      <c r="F57" s="296">
        <v>2865544</v>
      </c>
      <c r="G57" s="296"/>
    </row>
    <row r="58" spans="1:7" s="93" customFormat="1" ht="12" customHeight="1" thickBot="1">
      <c r="A58" s="423" t="s">
        <v>768</v>
      </c>
      <c r="B58" s="405" t="s">
        <v>766</v>
      </c>
      <c r="C58" s="298"/>
      <c r="D58" s="298"/>
      <c r="E58" s="298"/>
      <c r="F58" s="298"/>
      <c r="G58" s="298"/>
    </row>
    <row r="59" spans="1:7" s="93" customFormat="1" ht="12" customHeight="1" thickBot="1">
      <c r="A59" s="31" t="s">
        <v>481</v>
      </c>
      <c r="B59" s="289" t="s">
        <v>769</v>
      </c>
      <c r="C59" s="294">
        <f>SUM(C60:C62)</f>
        <v>0</v>
      </c>
      <c r="D59" s="294">
        <f>SUM(D60:D62)</f>
        <v>4000000</v>
      </c>
      <c r="E59" s="294">
        <f>SUM(E60:E62)</f>
        <v>4000000</v>
      </c>
      <c r="F59" s="294">
        <f>SUM(F60:F62)</f>
        <v>4000000</v>
      </c>
      <c r="G59" s="294">
        <f>SUM(G60:G62)</f>
        <v>3540080</v>
      </c>
    </row>
    <row r="60" spans="1:7" s="93" customFormat="1" ht="12" customHeight="1">
      <c r="A60" s="421" t="s">
        <v>635</v>
      </c>
      <c r="B60" s="403" t="s">
        <v>771</v>
      </c>
      <c r="C60" s="299"/>
      <c r="D60" s="299"/>
      <c r="E60" s="299"/>
      <c r="F60" s="299"/>
      <c r="G60" s="299"/>
    </row>
    <row r="61" spans="1:7" s="93" customFormat="1" ht="12" customHeight="1">
      <c r="A61" s="422" t="s">
        <v>636</v>
      </c>
      <c r="B61" s="404" t="s">
        <v>153</v>
      </c>
      <c r="C61" s="299"/>
      <c r="D61" s="299"/>
      <c r="E61" s="299"/>
      <c r="F61" s="299"/>
      <c r="G61" s="299">
        <v>40080</v>
      </c>
    </row>
    <row r="62" spans="1:7" s="93" customFormat="1" ht="12" customHeight="1">
      <c r="A62" s="422" t="s">
        <v>687</v>
      </c>
      <c r="B62" s="404" t="s">
        <v>869</v>
      </c>
      <c r="C62" s="299"/>
      <c r="D62" s="299">
        <v>4000000</v>
      </c>
      <c r="E62" s="299">
        <v>4000000</v>
      </c>
      <c r="F62" s="299">
        <v>4000000</v>
      </c>
      <c r="G62" s="299">
        <v>3500000</v>
      </c>
    </row>
    <row r="63" spans="1:7" s="93" customFormat="1" ht="12" customHeight="1" thickBot="1">
      <c r="A63" s="423" t="s">
        <v>770</v>
      </c>
      <c r="B63" s="405" t="s">
        <v>773</v>
      </c>
      <c r="C63" s="299"/>
      <c r="D63" s="299"/>
      <c r="E63" s="299"/>
      <c r="F63" s="299"/>
      <c r="G63" s="299"/>
    </row>
    <row r="64" spans="1:7" s="93" customFormat="1" ht="12" customHeight="1" thickBot="1">
      <c r="A64" s="31" t="s">
        <v>482</v>
      </c>
      <c r="B64" s="21" t="s">
        <v>774</v>
      </c>
      <c r="C64" s="300">
        <f>+C8+C15+C22+C29+C37+C48+C54+C59</f>
        <v>1209029243</v>
      </c>
      <c r="D64" s="300">
        <f>+D8+D15+D22+D29+D37+D48+D54+D59</f>
        <v>1228934027</v>
      </c>
      <c r="E64" s="300">
        <f>+E8+E15+E22+E29+E37+E48+E54+E59</f>
        <v>1354282614</v>
      </c>
      <c r="F64" s="300">
        <f>+F8+F15+F22+F29+F37+F48+F54+F59</f>
        <v>1382106812</v>
      </c>
      <c r="G64" s="300">
        <f>+G8+G15+G22+G29+G37+G48+G54+G59</f>
        <v>1440489238</v>
      </c>
    </row>
    <row r="65" spans="1:7" s="93" customFormat="1" ht="12" customHeight="1" thickBot="1">
      <c r="A65" s="424" t="s">
        <v>114</v>
      </c>
      <c r="B65" s="289" t="s">
        <v>776</v>
      </c>
      <c r="C65" s="294">
        <f>SUM(C66:C68)</f>
        <v>0</v>
      </c>
      <c r="D65" s="294">
        <f>SUM(D66:D68)</f>
        <v>0</v>
      </c>
      <c r="E65" s="294">
        <f>SUM(E66:E68)</f>
        <v>0</v>
      </c>
      <c r="F65" s="294">
        <f>SUM(F66:F68)</f>
        <v>0</v>
      </c>
      <c r="G65" s="294">
        <f>SUM(G66:G68)</f>
        <v>0</v>
      </c>
    </row>
    <row r="66" spans="1:7" s="93" customFormat="1" ht="12" customHeight="1">
      <c r="A66" s="421" t="s">
        <v>12</v>
      </c>
      <c r="B66" s="403" t="s">
        <v>777</v>
      </c>
      <c r="C66" s="299"/>
      <c r="D66" s="299"/>
      <c r="E66" s="299"/>
      <c r="F66" s="299"/>
      <c r="G66" s="299"/>
    </row>
    <row r="67" spans="1:7" s="93" customFormat="1" ht="12" customHeight="1">
      <c r="A67" s="422" t="s">
        <v>21</v>
      </c>
      <c r="B67" s="404" t="s">
        <v>778</v>
      </c>
      <c r="C67" s="299"/>
      <c r="D67" s="299"/>
      <c r="E67" s="299"/>
      <c r="F67" s="299"/>
      <c r="G67" s="299"/>
    </row>
    <row r="68" spans="1:7" s="93" customFormat="1" ht="12" customHeight="1" thickBot="1">
      <c r="A68" s="423" t="s">
        <v>22</v>
      </c>
      <c r="B68" s="407" t="s">
        <v>779</v>
      </c>
      <c r="C68" s="299"/>
      <c r="D68" s="299"/>
      <c r="E68" s="299"/>
      <c r="F68" s="299"/>
      <c r="G68" s="299"/>
    </row>
    <row r="69" spans="1:7" s="93" customFormat="1" ht="12" customHeight="1" thickBot="1">
      <c r="A69" s="424" t="s">
        <v>780</v>
      </c>
      <c r="B69" s="289" t="s">
        <v>781</v>
      </c>
      <c r="C69" s="294">
        <f>SUM(C70:C73)</f>
        <v>450000000</v>
      </c>
      <c r="D69" s="294">
        <f>SUM(D70:D73)</f>
        <v>450000000</v>
      </c>
      <c r="E69" s="294">
        <f>SUM(E70:E73)</f>
        <v>450000000</v>
      </c>
      <c r="F69" s="294">
        <f>SUM(F70:F73)</f>
        <v>560000000</v>
      </c>
      <c r="G69" s="294">
        <f>SUM(G70:G73)</f>
        <v>560000000</v>
      </c>
    </row>
    <row r="70" spans="1:7" s="93" customFormat="1" ht="12" customHeight="1">
      <c r="A70" s="421" t="s">
        <v>603</v>
      </c>
      <c r="B70" s="403" t="s">
        <v>782</v>
      </c>
      <c r="C70" s="299">
        <v>450000000</v>
      </c>
      <c r="D70" s="299">
        <v>450000000</v>
      </c>
      <c r="E70" s="299">
        <v>450000000</v>
      </c>
      <c r="F70" s="299">
        <v>560000000</v>
      </c>
      <c r="G70" s="299">
        <v>560000000</v>
      </c>
    </row>
    <row r="71" spans="1:7" s="93" customFormat="1" ht="12" customHeight="1">
      <c r="A71" s="422" t="s">
        <v>604</v>
      </c>
      <c r="B71" s="404" t="s">
        <v>783</v>
      </c>
      <c r="C71" s="299"/>
      <c r="D71" s="299"/>
      <c r="E71" s="299"/>
      <c r="F71" s="299"/>
      <c r="G71" s="299"/>
    </row>
    <row r="72" spans="1:7" s="93" customFormat="1" ht="12" customHeight="1">
      <c r="A72" s="422" t="s">
        <v>13</v>
      </c>
      <c r="B72" s="404" t="s">
        <v>784</v>
      </c>
      <c r="C72" s="299"/>
      <c r="D72" s="299"/>
      <c r="E72" s="299"/>
      <c r="F72" s="299"/>
      <c r="G72" s="299"/>
    </row>
    <row r="73" spans="1:7" s="93" customFormat="1" ht="12" customHeight="1" thickBot="1">
      <c r="A73" s="423" t="s">
        <v>14</v>
      </c>
      <c r="B73" s="405" t="s">
        <v>785</v>
      </c>
      <c r="C73" s="299"/>
      <c r="D73" s="299"/>
      <c r="E73" s="299"/>
      <c r="F73" s="299"/>
      <c r="G73" s="299"/>
    </row>
    <row r="74" spans="1:7" s="93" customFormat="1" ht="12" customHeight="1" thickBot="1">
      <c r="A74" s="424" t="s">
        <v>786</v>
      </c>
      <c r="B74" s="289" t="s">
        <v>787</v>
      </c>
      <c r="C74" s="294">
        <f>SUM(C75:C76)</f>
        <v>335000000</v>
      </c>
      <c r="D74" s="294">
        <f>SUM(D75:D76)</f>
        <v>520992772</v>
      </c>
      <c r="E74" s="294">
        <f>SUM(E75:E76)</f>
        <v>520992772</v>
      </c>
      <c r="F74" s="294">
        <f>SUM(F75:F76)</f>
        <v>520992772</v>
      </c>
      <c r="G74" s="294">
        <f>SUM(G75:G76)</f>
        <v>520992772</v>
      </c>
    </row>
    <row r="75" spans="1:7" s="93" customFormat="1" ht="12" customHeight="1">
      <c r="A75" s="421" t="s">
        <v>15</v>
      </c>
      <c r="B75" s="403" t="s">
        <v>849</v>
      </c>
      <c r="C75" s="299">
        <v>335000000</v>
      </c>
      <c r="D75" s="299">
        <v>520992772</v>
      </c>
      <c r="E75" s="299">
        <v>520992772</v>
      </c>
      <c r="F75" s="299">
        <v>520992772</v>
      </c>
      <c r="G75" s="299">
        <v>520992772</v>
      </c>
    </row>
    <row r="76" spans="1:7" s="93" customFormat="1" ht="12" customHeight="1" thickBot="1">
      <c r="A76" s="423" t="s">
        <v>16</v>
      </c>
      <c r="B76" s="405" t="s">
        <v>789</v>
      </c>
      <c r="C76" s="299"/>
      <c r="D76" s="299"/>
      <c r="E76" s="299"/>
      <c r="F76" s="299"/>
      <c r="G76" s="299"/>
    </row>
    <row r="77" spans="1:7" s="92" customFormat="1" ht="12" customHeight="1" thickBot="1">
      <c r="A77" s="424" t="s">
        <v>790</v>
      </c>
      <c r="B77" s="289" t="s">
        <v>791</v>
      </c>
      <c r="C77" s="294">
        <f>SUM(C78:C80)</f>
        <v>0</v>
      </c>
      <c r="D77" s="294">
        <f>SUM(D78:D80)</f>
        <v>0</v>
      </c>
      <c r="E77" s="294">
        <f>SUM(E78:E80)</f>
        <v>0</v>
      </c>
      <c r="F77" s="294">
        <f>SUM(F78:F80)</f>
        <v>0</v>
      </c>
      <c r="G77" s="294">
        <f>SUM(G78:G80)</f>
        <v>15273016</v>
      </c>
    </row>
    <row r="78" spans="1:7" s="93" customFormat="1" ht="12" customHeight="1">
      <c r="A78" s="421" t="s">
        <v>17</v>
      </c>
      <c r="B78" s="403" t="s">
        <v>792</v>
      </c>
      <c r="C78" s="299"/>
      <c r="D78" s="299"/>
      <c r="E78" s="299"/>
      <c r="F78" s="299"/>
      <c r="G78" s="299">
        <v>15273016</v>
      </c>
    </row>
    <row r="79" spans="1:7" s="93" customFormat="1" ht="12" customHeight="1">
      <c r="A79" s="422" t="s">
        <v>18</v>
      </c>
      <c r="B79" s="404" t="s">
        <v>793</v>
      </c>
      <c r="C79" s="299"/>
      <c r="D79" s="299"/>
      <c r="E79" s="299"/>
      <c r="F79" s="299"/>
      <c r="G79" s="299"/>
    </row>
    <row r="80" spans="1:7" s="93" customFormat="1" ht="12" customHeight="1" thickBot="1">
      <c r="A80" s="423" t="s">
        <v>19</v>
      </c>
      <c r="B80" s="405" t="s">
        <v>794</v>
      </c>
      <c r="C80" s="299"/>
      <c r="D80" s="299"/>
      <c r="E80" s="299"/>
      <c r="F80" s="299"/>
      <c r="G80" s="299"/>
    </row>
    <row r="81" spans="1:7" s="93" customFormat="1" ht="12" customHeight="1" thickBot="1">
      <c r="A81" s="424" t="s">
        <v>795</v>
      </c>
      <c r="B81" s="289" t="s">
        <v>20</v>
      </c>
      <c r="C81" s="294"/>
      <c r="D81" s="294"/>
      <c r="E81" s="294"/>
      <c r="F81" s="294"/>
      <c r="G81" s="294"/>
    </row>
    <row r="82" spans="1:7" s="93" customFormat="1" ht="12" customHeight="1">
      <c r="A82" s="425" t="s">
        <v>796</v>
      </c>
      <c r="B82" s="403" t="s">
        <v>0</v>
      </c>
      <c r="C82" s="299"/>
      <c r="D82" s="299"/>
      <c r="E82" s="299"/>
      <c r="F82" s="299"/>
      <c r="G82" s="299"/>
    </row>
    <row r="83" spans="1:7" s="93" customFormat="1" ht="12" customHeight="1">
      <c r="A83" s="426" t="s">
        <v>1</v>
      </c>
      <c r="B83" s="404" t="s">
        <v>2</v>
      </c>
      <c r="C83" s="299"/>
      <c r="D83" s="299"/>
      <c r="E83" s="299"/>
      <c r="F83" s="299"/>
      <c r="G83" s="299"/>
    </row>
    <row r="84" spans="1:7" s="93" customFormat="1" ht="12" customHeight="1">
      <c r="A84" s="426" t="s">
        <v>3</v>
      </c>
      <c r="B84" s="404" t="s">
        <v>4</v>
      </c>
      <c r="C84" s="299"/>
      <c r="D84" s="299"/>
      <c r="E84" s="299"/>
      <c r="F84" s="299"/>
      <c r="G84" s="299"/>
    </row>
    <row r="85" spans="1:7" s="92" customFormat="1" ht="12" customHeight="1" thickBot="1">
      <c r="A85" s="427" t="s">
        <v>5</v>
      </c>
      <c r="B85" s="405" t="s">
        <v>6</v>
      </c>
      <c r="C85" s="299"/>
      <c r="D85" s="299"/>
      <c r="E85" s="299"/>
      <c r="F85" s="299"/>
      <c r="G85" s="299"/>
    </row>
    <row r="86" spans="1:7" s="92" customFormat="1" ht="12" customHeight="1" thickBot="1">
      <c r="A86" s="424" t="s">
        <v>7</v>
      </c>
      <c r="B86" s="289" t="s">
        <v>8</v>
      </c>
      <c r="C86" s="448"/>
      <c r="D86" s="448"/>
      <c r="E86" s="448"/>
      <c r="F86" s="448"/>
      <c r="G86" s="448"/>
    </row>
    <row r="87" spans="1:7" s="92" customFormat="1" ht="12" customHeight="1" thickBot="1">
      <c r="A87" s="424" t="s">
        <v>9</v>
      </c>
      <c r="B87" s="411" t="s">
        <v>10</v>
      </c>
      <c r="C87" s="300">
        <f>+C65+C69+C74+C77+C81+C86</f>
        <v>785000000</v>
      </c>
      <c r="D87" s="300">
        <f>+D65+D69+D74+D77+D81+D86</f>
        <v>970992772</v>
      </c>
      <c r="E87" s="300">
        <f>+E65+E69+E74+E77+E81+E86</f>
        <v>970992772</v>
      </c>
      <c r="F87" s="300">
        <f>+F65+F69+F74+F77+F81+F86</f>
        <v>1080992772</v>
      </c>
      <c r="G87" s="300">
        <f>+G65+G69+G74+G77+G81+G86</f>
        <v>1096265788</v>
      </c>
    </row>
    <row r="88" spans="1:7" s="92" customFormat="1" ht="12" customHeight="1" thickBot="1">
      <c r="A88" s="428" t="s">
        <v>23</v>
      </c>
      <c r="B88" s="413" t="s">
        <v>141</v>
      </c>
      <c r="C88" s="300">
        <f>+C64+C87</f>
        <v>1994029243</v>
      </c>
      <c r="D88" s="300">
        <f>+D64+D87</f>
        <v>2199926799</v>
      </c>
      <c r="E88" s="300">
        <f>+E64+E87</f>
        <v>2325275386</v>
      </c>
      <c r="F88" s="300">
        <f>+F64+F87</f>
        <v>2463099584</v>
      </c>
      <c r="G88" s="300">
        <f>+G64+G87</f>
        <v>2536755026</v>
      </c>
    </row>
    <row r="89" spans="1:7" s="93" customFormat="1" ht="15" customHeight="1">
      <c r="A89" s="238"/>
      <c r="B89" s="239"/>
      <c r="C89" s="365"/>
      <c r="D89" s="365"/>
      <c r="E89" s="365"/>
      <c r="F89" s="365"/>
      <c r="G89" s="365"/>
    </row>
    <row r="90" spans="1:7" ht="13.5" thickBot="1">
      <c r="A90" s="429"/>
      <c r="B90" s="241"/>
      <c r="C90" s="366"/>
      <c r="D90" s="366"/>
      <c r="E90" s="366"/>
      <c r="F90" s="366"/>
      <c r="G90" s="366"/>
    </row>
    <row r="91" spans="1:7" s="57" customFormat="1" ht="16.5" customHeight="1" thickBot="1">
      <c r="A91" s="242"/>
      <c r="B91" s="243" t="s">
        <v>513</v>
      </c>
      <c r="C91" s="367"/>
      <c r="D91" s="367"/>
      <c r="E91" s="367"/>
      <c r="F91" s="367"/>
      <c r="G91" s="367"/>
    </row>
    <row r="92" spans="1:7" s="94" customFormat="1" ht="12" customHeight="1" thickBot="1">
      <c r="A92" s="395" t="s">
        <v>474</v>
      </c>
      <c r="B92" s="30" t="s">
        <v>26</v>
      </c>
      <c r="C92" s="293">
        <f>SUM(C93:C97)</f>
        <v>365942075</v>
      </c>
      <c r="D92" s="293">
        <f>SUM(D93:D97)</f>
        <v>395344233</v>
      </c>
      <c r="E92" s="293">
        <f>SUM(E93:E97)</f>
        <v>448762080</v>
      </c>
      <c r="F92" s="293">
        <f>SUM(F93:F97)</f>
        <v>481272109</v>
      </c>
      <c r="G92" s="293">
        <f>SUM(G93:G97)</f>
        <v>502358070</v>
      </c>
    </row>
    <row r="93" spans="1:7" ht="12" customHeight="1">
      <c r="A93" s="430" t="s">
        <v>557</v>
      </c>
      <c r="B93" s="10" t="s">
        <v>504</v>
      </c>
      <c r="C93" s="295">
        <v>45304687</v>
      </c>
      <c r="D93" s="295">
        <v>55934382</v>
      </c>
      <c r="E93" s="295">
        <v>57871720</v>
      </c>
      <c r="F93" s="295">
        <v>59800232</v>
      </c>
      <c r="G93" s="295">
        <v>59872953</v>
      </c>
    </row>
    <row r="94" spans="1:7" ht="12" customHeight="1">
      <c r="A94" s="422" t="s">
        <v>558</v>
      </c>
      <c r="B94" s="8" t="s">
        <v>637</v>
      </c>
      <c r="C94" s="296">
        <v>8897638</v>
      </c>
      <c r="D94" s="296">
        <v>10939767</v>
      </c>
      <c r="E94" s="296">
        <v>11317549</v>
      </c>
      <c r="F94" s="296">
        <v>11693609</v>
      </c>
      <c r="G94" s="296">
        <v>11693609</v>
      </c>
    </row>
    <row r="95" spans="1:7" ht="12" customHeight="1">
      <c r="A95" s="422" t="s">
        <v>559</v>
      </c>
      <c r="B95" s="8" t="s">
        <v>343</v>
      </c>
      <c r="C95" s="298">
        <v>147444150</v>
      </c>
      <c r="D95" s="298">
        <v>157422150</v>
      </c>
      <c r="E95" s="298">
        <v>207434900</v>
      </c>
      <c r="F95" s="298">
        <v>231078653</v>
      </c>
      <c r="G95" s="298">
        <v>250786643</v>
      </c>
    </row>
    <row r="96" spans="1:7" ht="12" customHeight="1">
      <c r="A96" s="422" t="s">
        <v>560</v>
      </c>
      <c r="B96" s="11" t="s">
        <v>638</v>
      </c>
      <c r="C96" s="298">
        <v>4800000</v>
      </c>
      <c r="D96" s="298">
        <v>4800000</v>
      </c>
      <c r="E96" s="298">
        <v>4800000</v>
      </c>
      <c r="F96" s="298">
        <v>5150000</v>
      </c>
      <c r="G96" s="298">
        <v>5230250</v>
      </c>
    </row>
    <row r="97" spans="1:7" ht="12" customHeight="1">
      <c r="A97" s="422" t="s">
        <v>571</v>
      </c>
      <c r="B97" s="19" t="s">
        <v>639</v>
      </c>
      <c r="C97" s="298">
        <f>C102+C98+C103+C107</f>
        <v>159495600</v>
      </c>
      <c r="D97" s="298">
        <v>166247934</v>
      </c>
      <c r="E97" s="298">
        <v>167337911</v>
      </c>
      <c r="F97" s="298">
        <v>173549615</v>
      </c>
      <c r="G97" s="298">
        <v>174774615</v>
      </c>
    </row>
    <row r="98" spans="1:7" ht="12" customHeight="1">
      <c r="A98" s="422" t="s">
        <v>561</v>
      </c>
      <c r="B98" s="8" t="s">
        <v>27</v>
      </c>
      <c r="C98" s="298"/>
      <c r="D98" s="298"/>
      <c r="E98" s="298"/>
      <c r="F98" s="298"/>
      <c r="G98" s="298"/>
    </row>
    <row r="99" spans="1:7" ht="12" customHeight="1">
      <c r="A99" s="422" t="s">
        <v>562</v>
      </c>
      <c r="B99" s="137" t="s">
        <v>28</v>
      </c>
      <c r="C99" s="298"/>
      <c r="D99" s="298"/>
      <c r="E99" s="298"/>
      <c r="F99" s="298"/>
      <c r="G99" s="298"/>
    </row>
    <row r="100" spans="1:7" ht="12" customHeight="1">
      <c r="A100" s="422" t="s">
        <v>572</v>
      </c>
      <c r="B100" s="138" t="s">
        <v>29</v>
      </c>
      <c r="C100" s="298"/>
      <c r="D100" s="298"/>
      <c r="E100" s="298"/>
      <c r="F100" s="298"/>
      <c r="G100" s="298"/>
    </row>
    <row r="101" spans="1:7" ht="12" customHeight="1">
      <c r="A101" s="422" t="s">
        <v>573</v>
      </c>
      <c r="B101" s="138" t="s">
        <v>30</v>
      </c>
      <c r="C101" s="298"/>
      <c r="D101" s="298"/>
      <c r="E101" s="298"/>
      <c r="F101" s="298"/>
      <c r="G101" s="298"/>
    </row>
    <row r="102" spans="1:7" ht="12" customHeight="1">
      <c r="A102" s="422" t="s">
        <v>574</v>
      </c>
      <c r="B102" s="137" t="s">
        <v>344</v>
      </c>
      <c r="C102" s="298">
        <v>155295600</v>
      </c>
      <c r="D102" s="298">
        <v>161777934</v>
      </c>
      <c r="E102" s="298">
        <v>162867911</v>
      </c>
      <c r="F102" s="298">
        <v>169079615</v>
      </c>
      <c r="G102" s="298">
        <v>169079615</v>
      </c>
    </row>
    <row r="103" spans="1:7" ht="12" customHeight="1">
      <c r="A103" s="422" t="s">
        <v>575</v>
      </c>
      <c r="B103" s="137" t="s">
        <v>345</v>
      </c>
      <c r="C103" s="298">
        <v>1000000</v>
      </c>
      <c r="D103" s="298">
        <v>1000000</v>
      </c>
      <c r="E103" s="298">
        <v>1000000</v>
      </c>
      <c r="F103" s="298">
        <v>1000000</v>
      </c>
      <c r="G103" s="298">
        <v>975000</v>
      </c>
    </row>
    <row r="104" spans="1:7" ht="12" customHeight="1">
      <c r="A104" s="422" t="s">
        <v>577</v>
      </c>
      <c r="B104" s="138" t="s">
        <v>33</v>
      </c>
      <c r="C104" s="298"/>
      <c r="D104" s="298"/>
      <c r="E104" s="298"/>
      <c r="F104" s="298"/>
      <c r="G104" s="298"/>
    </row>
    <row r="105" spans="1:7" ht="12.75">
      <c r="A105" s="431" t="s">
        <v>640</v>
      </c>
      <c r="B105" s="139" t="s">
        <v>34</v>
      </c>
      <c r="C105" s="298"/>
      <c r="D105" s="298"/>
      <c r="E105" s="298"/>
      <c r="F105" s="298"/>
      <c r="G105" s="298"/>
    </row>
    <row r="106" spans="1:7" ht="12.75">
      <c r="A106" s="422" t="s">
        <v>24</v>
      </c>
      <c r="B106" s="138" t="s">
        <v>311</v>
      </c>
      <c r="C106" s="298"/>
      <c r="D106" s="298"/>
      <c r="E106" s="298"/>
      <c r="F106" s="298"/>
      <c r="G106" s="298"/>
    </row>
    <row r="107" spans="1:7" ht="23.25" thickBot="1">
      <c r="A107" s="432" t="s">
        <v>25</v>
      </c>
      <c r="B107" s="672" t="s">
        <v>346</v>
      </c>
      <c r="C107" s="302">
        <v>3200000</v>
      </c>
      <c r="D107" s="302">
        <v>3470000</v>
      </c>
      <c r="E107" s="302">
        <v>3470000</v>
      </c>
      <c r="F107" s="302">
        <v>3470000</v>
      </c>
      <c r="G107" s="302">
        <v>4720000</v>
      </c>
    </row>
    <row r="108" spans="1:7" ht="12" customHeight="1" thickBot="1">
      <c r="A108" s="31" t="s">
        <v>475</v>
      </c>
      <c r="B108" s="29" t="s">
        <v>37</v>
      </c>
      <c r="C108" s="294">
        <f>C109+C111+C121</f>
        <v>1027968735</v>
      </c>
      <c r="D108" s="294">
        <f>D109+D111+D121</f>
        <v>1032675628</v>
      </c>
      <c r="E108" s="294">
        <f>E109+E111+E121</f>
        <v>1120224332</v>
      </c>
      <c r="F108" s="294">
        <f>F109+F111+F121</f>
        <v>1128571164</v>
      </c>
      <c r="G108" s="294">
        <f>G109+G111+G121</f>
        <v>1128571164</v>
      </c>
    </row>
    <row r="109" spans="1:7" ht="12" customHeight="1">
      <c r="A109" s="421" t="s">
        <v>563</v>
      </c>
      <c r="B109" s="8" t="s">
        <v>686</v>
      </c>
      <c r="C109" s="1025">
        <v>961604956</v>
      </c>
      <c r="D109" s="1025">
        <v>966311849</v>
      </c>
      <c r="E109" s="1025">
        <v>1040356256</v>
      </c>
      <c r="F109" s="1025">
        <v>1040356256</v>
      </c>
      <c r="G109" s="1025">
        <v>1040356256</v>
      </c>
    </row>
    <row r="110" spans="1:7" ht="12" customHeight="1">
      <c r="A110" s="421" t="s">
        <v>564</v>
      </c>
      <c r="B110" s="12" t="s">
        <v>41</v>
      </c>
      <c r="C110" s="299"/>
      <c r="D110" s="299"/>
      <c r="E110" s="299"/>
      <c r="F110" s="299"/>
      <c r="G110" s="299"/>
    </row>
    <row r="111" spans="1:7" ht="12" customHeight="1">
      <c r="A111" s="421" t="s">
        <v>565</v>
      </c>
      <c r="B111" s="12" t="s">
        <v>641</v>
      </c>
      <c r="C111" s="1026">
        <v>63363779</v>
      </c>
      <c r="D111" s="1026">
        <v>63363779</v>
      </c>
      <c r="E111" s="1026">
        <v>76868076</v>
      </c>
      <c r="F111" s="1026">
        <v>85214908</v>
      </c>
      <c r="G111" s="1026">
        <v>85214908</v>
      </c>
    </row>
    <row r="112" spans="1:7" ht="12" customHeight="1">
      <c r="A112" s="421" t="s">
        <v>566</v>
      </c>
      <c r="B112" s="12" t="s">
        <v>42</v>
      </c>
      <c r="C112" s="299"/>
      <c r="D112" s="299"/>
      <c r="E112" s="299"/>
      <c r="F112" s="299"/>
      <c r="G112" s="299"/>
    </row>
    <row r="113" spans="1:7" ht="12" customHeight="1">
      <c r="A113" s="421" t="s">
        <v>567</v>
      </c>
      <c r="B113" s="291" t="s">
        <v>688</v>
      </c>
      <c r="C113" s="1005"/>
      <c r="D113" s="1005"/>
      <c r="E113" s="1005"/>
      <c r="F113" s="1005"/>
      <c r="G113" s="1005"/>
    </row>
    <row r="114" spans="1:7" ht="12" customHeight="1">
      <c r="A114" s="421" t="s">
        <v>576</v>
      </c>
      <c r="B114" s="290" t="s">
        <v>154</v>
      </c>
      <c r="C114" s="1005"/>
      <c r="D114" s="1005"/>
      <c r="E114" s="1005"/>
      <c r="F114" s="1005"/>
      <c r="G114" s="1005"/>
    </row>
    <row r="115" spans="1:7" ht="12" customHeight="1">
      <c r="A115" s="421" t="s">
        <v>578</v>
      </c>
      <c r="B115" s="399" t="s">
        <v>47</v>
      </c>
      <c r="C115" s="1005"/>
      <c r="D115" s="1005"/>
      <c r="E115" s="1005"/>
      <c r="F115" s="1005"/>
      <c r="G115" s="1005"/>
    </row>
    <row r="116" spans="1:7" ht="12" customHeight="1">
      <c r="A116" s="421" t="s">
        <v>642</v>
      </c>
      <c r="B116" s="715" t="s">
        <v>331</v>
      </c>
      <c r="C116" s="1005"/>
      <c r="D116" s="1005"/>
      <c r="E116" s="1005"/>
      <c r="F116" s="1005"/>
      <c r="G116" s="1005"/>
    </row>
    <row r="117" spans="1:7" ht="18.75" customHeight="1">
      <c r="A117" s="421" t="s">
        <v>643</v>
      </c>
      <c r="B117" s="934" t="s">
        <v>332</v>
      </c>
      <c r="C117" s="1005"/>
      <c r="D117" s="1005"/>
      <c r="E117" s="1005"/>
      <c r="F117" s="1005"/>
      <c r="G117" s="1005"/>
    </row>
    <row r="118" spans="1:7" ht="12" customHeight="1">
      <c r="A118" s="421" t="s">
        <v>644</v>
      </c>
      <c r="B118" s="138" t="s">
        <v>45</v>
      </c>
      <c r="C118" s="1005"/>
      <c r="D118" s="1005"/>
      <c r="E118" s="1005"/>
      <c r="F118" s="1005"/>
      <c r="G118" s="1005"/>
    </row>
    <row r="119" spans="1:7" ht="12" customHeight="1">
      <c r="A119" s="421" t="s">
        <v>38</v>
      </c>
      <c r="B119" s="138" t="s">
        <v>33</v>
      </c>
      <c r="C119" s="1005"/>
      <c r="D119" s="1005"/>
      <c r="E119" s="1005"/>
      <c r="F119" s="1005"/>
      <c r="G119" s="1005"/>
    </row>
    <row r="120" spans="1:7" ht="12" customHeight="1">
      <c r="A120" s="421" t="s">
        <v>39</v>
      </c>
      <c r="B120" s="138" t="s">
        <v>44</v>
      </c>
      <c r="C120" s="1005"/>
      <c r="D120" s="1005"/>
      <c r="E120" s="1005"/>
      <c r="F120" s="1005"/>
      <c r="G120" s="1005"/>
    </row>
    <row r="121" spans="1:7" ht="12" customHeight="1" thickBot="1">
      <c r="A121" s="431" t="s">
        <v>40</v>
      </c>
      <c r="B121" s="138" t="s">
        <v>827</v>
      </c>
      <c r="C121" s="1027">
        <v>3000000</v>
      </c>
      <c r="D121" s="1027">
        <v>3000000</v>
      </c>
      <c r="E121" s="1027">
        <v>3000000</v>
      </c>
      <c r="F121" s="1027">
        <v>3000000</v>
      </c>
      <c r="G121" s="1027">
        <v>3000000</v>
      </c>
    </row>
    <row r="122" spans="1:7" ht="12" customHeight="1" thickBot="1">
      <c r="A122" s="31" t="s">
        <v>476</v>
      </c>
      <c r="B122" s="120" t="s">
        <v>48</v>
      </c>
      <c r="C122" s="294">
        <f>+C123+C124</f>
        <v>369943056</v>
      </c>
      <c r="D122" s="294">
        <f>+D123+D124</f>
        <v>469564048</v>
      </c>
      <c r="E122" s="294">
        <f>+E123+E124</f>
        <v>447172737</v>
      </c>
      <c r="F122" s="294">
        <f>+F123+F124</f>
        <v>541270684</v>
      </c>
      <c r="G122" s="294">
        <f>+G123+G124</f>
        <v>593819612</v>
      </c>
    </row>
    <row r="123" spans="1:7" ht="12" customHeight="1">
      <c r="A123" s="421" t="s">
        <v>546</v>
      </c>
      <c r="B123" s="9" t="s">
        <v>348</v>
      </c>
      <c r="C123" s="297">
        <v>369943056</v>
      </c>
      <c r="D123" s="297">
        <v>469564048</v>
      </c>
      <c r="E123" s="297">
        <v>447172737</v>
      </c>
      <c r="F123" s="297">
        <v>541270684</v>
      </c>
      <c r="G123" s="297">
        <v>593819612</v>
      </c>
    </row>
    <row r="124" spans="1:7" ht="12" customHeight="1" thickBot="1">
      <c r="A124" s="423" t="s">
        <v>547</v>
      </c>
      <c r="B124" s="12" t="s">
        <v>349</v>
      </c>
      <c r="C124" s="298"/>
      <c r="D124" s="298"/>
      <c r="E124" s="298"/>
      <c r="F124" s="298"/>
      <c r="G124" s="298"/>
    </row>
    <row r="125" spans="1:7" ht="12" customHeight="1" thickBot="1">
      <c r="A125" s="31" t="s">
        <v>477</v>
      </c>
      <c r="B125" s="120" t="s">
        <v>49</v>
      </c>
      <c r="C125" s="294">
        <f>+C92+C108+C122</f>
        <v>1763853866</v>
      </c>
      <c r="D125" s="294">
        <f>+D92+D108+D122</f>
        <v>1897583909</v>
      </c>
      <c r="E125" s="294">
        <f>+E92+E108+E122</f>
        <v>2016159149</v>
      </c>
      <c r="F125" s="294">
        <f>+F92+F108+F122</f>
        <v>2151113957</v>
      </c>
      <c r="G125" s="294">
        <f>+G92+G108+G122</f>
        <v>2224748846</v>
      </c>
    </row>
    <row r="126" spans="1:7" ht="12" customHeight="1" thickBot="1">
      <c r="A126" s="31" t="s">
        <v>478</v>
      </c>
      <c r="B126" s="120" t="s">
        <v>50</v>
      </c>
      <c r="C126" s="294">
        <f>+C127+C128+C129</f>
        <v>0</v>
      </c>
      <c r="D126" s="294">
        <f>+D127+D128+D129</f>
        <v>0</v>
      </c>
      <c r="E126" s="294">
        <f>+E127+E128+E129</f>
        <v>0</v>
      </c>
      <c r="F126" s="294">
        <f>+F127+F128+F129</f>
        <v>0</v>
      </c>
      <c r="G126" s="294">
        <f>+G127+G128+G129</f>
        <v>0</v>
      </c>
    </row>
    <row r="127" spans="1:7" s="94" customFormat="1" ht="12" customHeight="1">
      <c r="A127" s="421" t="s">
        <v>550</v>
      </c>
      <c r="B127" s="9" t="s">
        <v>51</v>
      </c>
      <c r="C127" s="267"/>
      <c r="D127" s="267"/>
      <c r="E127" s="267"/>
      <c r="F127" s="267"/>
      <c r="G127" s="267"/>
    </row>
    <row r="128" spans="1:7" ht="12" customHeight="1">
      <c r="A128" s="421" t="s">
        <v>551</v>
      </c>
      <c r="B128" s="9" t="s">
        <v>52</v>
      </c>
      <c r="C128" s="267"/>
      <c r="D128" s="267"/>
      <c r="E128" s="267"/>
      <c r="F128" s="267"/>
      <c r="G128" s="267"/>
    </row>
    <row r="129" spans="1:7" ht="12" customHeight="1" thickBot="1">
      <c r="A129" s="431" t="s">
        <v>552</v>
      </c>
      <c r="B129" s="7" t="s">
        <v>53</v>
      </c>
      <c r="C129" s="267"/>
      <c r="D129" s="267"/>
      <c r="E129" s="267"/>
      <c r="F129" s="267"/>
      <c r="G129" s="267"/>
    </row>
    <row r="130" spans="1:7" ht="12" customHeight="1" thickBot="1">
      <c r="A130" s="31" t="s">
        <v>479</v>
      </c>
      <c r="B130" s="120" t="s">
        <v>113</v>
      </c>
      <c r="C130" s="294">
        <f>+C131+C132+C133+C134</f>
        <v>0</v>
      </c>
      <c r="D130" s="294">
        <f>+D131+D132+D133+D134</f>
        <v>61031905</v>
      </c>
      <c r="E130" s="294">
        <f>+E131+E132+E133+E134</f>
        <v>61031908</v>
      </c>
      <c r="F130" s="294">
        <f>+F131+F132+F133+F134</f>
        <v>61031908</v>
      </c>
      <c r="G130" s="294">
        <f>+G131+G132+G133+G134</f>
        <v>61031908</v>
      </c>
    </row>
    <row r="131" spans="1:7" ht="12" customHeight="1">
      <c r="A131" s="421" t="s">
        <v>553</v>
      </c>
      <c r="B131" s="9" t="s">
        <v>54</v>
      </c>
      <c r="C131" s="267"/>
      <c r="D131" s="267">
        <v>61031905</v>
      </c>
      <c r="E131" s="267">
        <v>61031908</v>
      </c>
      <c r="F131" s="267">
        <v>61031908</v>
      </c>
      <c r="G131" s="267">
        <v>61031908</v>
      </c>
    </row>
    <row r="132" spans="1:7" ht="12" customHeight="1">
      <c r="A132" s="421" t="s">
        <v>554</v>
      </c>
      <c r="B132" s="9" t="s">
        <v>55</v>
      </c>
      <c r="C132" s="267"/>
      <c r="D132" s="267"/>
      <c r="E132" s="267"/>
      <c r="F132" s="267"/>
      <c r="G132" s="267"/>
    </row>
    <row r="133" spans="1:7" ht="12" customHeight="1">
      <c r="A133" s="421" t="s">
        <v>755</v>
      </c>
      <c r="B133" s="9" t="s">
        <v>56</v>
      </c>
      <c r="C133" s="267"/>
      <c r="D133" s="267"/>
      <c r="E133" s="267"/>
      <c r="F133" s="267"/>
      <c r="G133" s="267"/>
    </row>
    <row r="134" spans="1:7" s="94" customFormat="1" ht="12" customHeight="1" thickBot="1">
      <c r="A134" s="431" t="s">
        <v>756</v>
      </c>
      <c r="B134" s="7" t="s">
        <v>57</v>
      </c>
      <c r="C134" s="267"/>
      <c r="D134" s="267"/>
      <c r="E134" s="267"/>
      <c r="F134" s="267"/>
      <c r="G134" s="267"/>
    </row>
    <row r="135" spans="1:11" ht="12" customHeight="1" thickBot="1">
      <c r="A135" s="31" t="s">
        <v>480</v>
      </c>
      <c r="B135" s="120" t="s">
        <v>58</v>
      </c>
      <c r="C135" s="300">
        <f>+C136+C137+C138+C139</f>
        <v>230175377</v>
      </c>
      <c r="D135" s="300">
        <f>+D136+D137+D138+D139</f>
        <v>241310985</v>
      </c>
      <c r="E135" s="300">
        <f>+E136+E137+E138+E139</f>
        <v>248084329</v>
      </c>
      <c r="F135" s="300">
        <f>+F136+F137+F138+F139</f>
        <v>250953719</v>
      </c>
      <c r="G135" s="300">
        <f>+G136+G137+G138+G139</f>
        <v>250974272</v>
      </c>
      <c r="K135" s="250"/>
    </row>
    <row r="136" spans="1:7" ht="12.75">
      <c r="A136" s="421" t="s">
        <v>555</v>
      </c>
      <c r="B136" s="9" t="s">
        <v>59</v>
      </c>
      <c r="C136" s="267"/>
      <c r="D136" s="267">
        <v>4498642</v>
      </c>
      <c r="E136" s="267">
        <v>4498642</v>
      </c>
      <c r="F136" s="267">
        <v>4523155</v>
      </c>
      <c r="G136" s="267">
        <v>4543708</v>
      </c>
    </row>
    <row r="137" spans="1:7" ht="12" customHeight="1">
      <c r="A137" s="421" t="s">
        <v>556</v>
      </c>
      <c r="B137" s="9" t="s">
        <v>69</v>
      </c>
      <c r="C137" s="267">
        <v>15060534</v>
      </c>
      <c r="D137" s="267">
        <v>15060534</v>
      </c>
      <c r="E137" s="267">
        <v>15085047</v>
      </c>
      <c r="F137" s="267">
        <v>15060534</v>
      </c>
      <c r="G137" s="267">
        <v>15060534</v>
      </c>
    </row>
    <row r="138" spans="1:7" s="94" customFormat="1" ht="12" customHeight="1">
      <c r="A138" s="421" t="s">
        <v>767</v>
      </c>
      <c r="B138" s="9" t="s">
        <v>347</v>
      </c>
      <c r="C138" s="267">
        <v>215114843</v>
      </c>
      <c r="D138" s="267">
        <v>221751809</v>
      </c>
      <c r="E138" s="267">
        <v>228500640</v>
      </c>
      <c r="F138" s="267">
        <v>231370030</v>
      </c>
      <c r="G138" s="267">
        <v>231370030</v>
      </c>
    </row>
    <row r="139" spans="1:7" s="94" customFormat="1" ht="12" customHeight="1" thickBot="1">
      <c r="A139" s="431" t="s">
        <v>768</v>
      </c>
      <c r="B139" s="7" t="s">
        <v>61</v>
      </c>
      <c r="C139" s="267"/>
      <c r="D139" s="267"/>
      <c r="E139" s="267"/>
      <c r="F139" s="267"/>
      <c r="G139" s="267"/>
    </row>
    <row r="140" spans="1:7" s="94" customFormat="1" ht="12" customHeight="1" thickBot="1">
      <c r="A140" s="31" t="s">
        <v>481</v>
      </c>
      <c r="B140" s="120" t="s">
        <v>62</v>
      </c>
      <c r="C140" s="303">
        <f>+C141+C142+C143+C144</f>
        <v>0</v>
      </c>
      <c r="D140" s="303">
        <f>+D141+D142+D143+D144</f>
        <v>0</v>
      </c>
      <c r="E140" s="303">
        <f>+E141+E142+E143+E144</f>
        <v>0</v>
      </c>
      <c r="F140" s="303">
        <f>+F141+F142+F143+F144</f>
        <v>0</v>
      </c>
      <c r="G140" s="303">
        <f>+G141+G142+G143+G144</f>
        <v>0</v>
      </c>
    </row>
    <row r="141" spans="1:7" s="94" customFormat="1" ht="12" customHeight="1">
      <c r="A141" s="421" t="s">
        <v>635</v>
      </c>
      <c r="B141" s="9" t="s">
        <v>63</v>
      </c>
      <c r="C141" s="267"/>
      <c r="D141" s="267"/>
      <c r="E141" s="267"/>
      <c r="F141" s="267"/>
      <c r="G141" s="267"/>
    </row>
    <row r="142" spans="1:7" s="94" customFormat="1" ht="12" customHeight="1">
      <c r="A142" s="421" t="s">
        <v>636</v>
      </c>
      <c r="B142" s="9" t="s">
        <v>64</v>
      </c>
      <c r="C142" s="267"/>
      <c r="D142" s="267"/>
      <c r="E142" s="267"/>
      <c r="F142" s="267"/>
      <c r="G142" s="267"/>
    </row>
    <row r="143" spans="1:7" s="94" customFormat="1" ht="12" customHeight="1">
      <c r="A143" s="421" t="s">
        <v>687</v>
      </c>
      <c r="B143" s="9" t="s">
        <v>65</v>
      </c>
      <c r="C143" s="267"/>
      <c r="D143" s="267"/>
      <c r="E143" s="267"/>
      <c r="F143" s="267"/>
      <c r="G143" s="267"/>
    </row>
    <row r="144" spans="1:7" ht="12.75" customHeight="1" thickBot="1">
      <c r="A144" s="421" t="s">
        <v>770</v>
      </c>
      <c r="B144" s="9" t="s">
        <v>66</v>
      </c>
      <c r="C144" s="267"/>
      <c r="D144" s="267"/>
      <c r="E144" s="267"/>
      <c r="F144" s="267"/>
      <c r="G144" s="267"/>
    </row>
    <row r="145" spans="1:7" ht="12" customHeight="1" thickBot="1">
      <c r="A145" s="31" t="s">
        <v>482</v>
      </c>
      <c r="B145" s="120" t="s">
        <v>67</v>
      </c>
      <c r="C145" s="415">
        <f>+C126+C130+C135+C140</f>
        <v>230175377</v>
      </c>
      <c r="D145" s="415">
        <f>+D126+D130+D135+D140</f>
        <v>302342890</v>
      </c>
      <c r="E145" s="415">
        <f>+E126+E130+E135+E140</f>
        <v>309116237</v>
      </c>
      <c r="F145" s="415">
        <f>+F126+F130+F135+F140</f>
        <v>311985627</v>
      </c>
      <c r="G145" s="415">
        <f>+G126+G130+G135+G140</f>
        <v>312006180</v>
      </c>
    </row>
    <row r="146" spans="1:7" ht="15" customHeight="1" thickBot="1">
      <c r="A146" s="433" t="s">
        <v>483</v>
      </c>
      <c r="B146" s="376" t="s">
        <v>68</v>
      </c>
      <c r="C146" s="415">
        <f>+C125+C145</f>
        <v>1994029243</v>
      </c>
      <c r="D146" s="415">
        <f>+D125+D145</f>
        <v>2199926799</v>
      </c>
      <c r="E146" s="415">
        <f>+E125+E145</f>
        <v>2325275386</v>
      </c>
      <c r="F146" s="415">
        <f>+F125+F145</f>
        <v>2463099584</v>
      </c>
      <c r="G146" s="415">
        <f>+G125+G145</f>
        <v>2536755026</v>
      </c>
    </row>
    <row r="147" spans="1:7" ht="13.5" thickBot="1">
      <c r="A147" s="383"/>
      <c r="B147" s="384"/>
      <c r="C147" s="385"/>
      <c r="D147" s="385"/>
      <c r="E147" s="385"/>
      <c r="F147" s="385"/>
      <c r="G147" s="385"/>
    </row>
    <row r="148" spans="1:7" ht="15" customHeight="1" thickBot="1">
      <c r="A148" s="247" t="s">
        <v>660</v>
      </c>
      <c r="B148" s="248"/>
      <c r="C148" s="117">
        <v>17</v>
      </c>
      <c r="D148" s="117">
        <v>17</v>
      </c>
      <c r="E148" s="117">
        <v>17</v>
      </c>
      <c r="F148" s="117">
        <v>17</v>
      </c>
      <c r="G148" s="117">
        <v>17</v>
      </c>
    </row>
    <row r="149" spans="1:7" ht="14.25" customHeight="1" thickBot="1">
      <c r="A149" s="247" t="s">
        <v>661</v>
      </c>
      <c r="B149" s="248"/>
      <c r="C149" s="117">
        <v>15</v>
      </c>
      <c r="D149" s="117">
        <v>15</v>
      </c>
      <c r="E149" s="117">
        <v>15</v>
      </c>
      <c r="F149" s="117">
        <v>15</v>
      </c>
      <c r="G149" s="117">
        <v>15</v>
      </c>
    </row>
    <row r="151" spans="1:7" ht="15.75">
      <c r="A151" s="1085" t="s">
        <v>898</v>
      </c>
      <c r="B151" s="1086"/>
      <c r="C151" s="1086"/>
      <c r="D151" s="1086"/>
      <c r="E151" s="1086"/>
      <c r="F151" s="3"/>
      <c r="G151" s="3"/>
    </row>
  </sheetData>
  <sheetProtection formatCells="0"/>
  <mergeCells count="1">
    <mergeCell ref="A151:E15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3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120">
      <selection activeCell="A151" sqref="A151:E151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7" width="25.00390625" style="388" customWidth="1"/>
    <col min="8" max="16384" width="9.375" style="3" customWidth="1"/>
  </cols>
  <sheetData>
    <row r="1" spans="1:7" s="2" customFormat="1" ht="16.5" customHeight="1" thickBot="1">
      <c r="A1" s="224"/>
      <c r="B1" s="226"/>
      <c r="C1" s="249"/>
      <c r="D1" s="249"/>
      <c r="E1" s="249"/>
      <c r="F1" s="249" t="s">
        <v>855</v>
      </c>
      <c r="G1" s="249"/>
    </row>
    <row r="2" spans="1:7" s="90" customFormat="1" ht="21" customHeight="1">
      <c r="A2" s="393" t="s">
        <v>519</v>
      </c>
      <c r="B2" s="355" t="s">
        <v>682</v>
      </c>
      <c r="C2" s="357"/>
      <c r="D2" s="357"/>
      <c r="E2" s="357"/>
      <c r="F2" s="357"/>
      <c r="G2" s="357" t="s">
        <v>508</v>
      </c>
    </row>
    <row r="3" spans="1:7" s="90" customFormat="1" ht="16.5" thickBot="1">
      <c r="A3" s="227" t="s">
        <v>657</v>
      </c>
      <c r="B3" s="356" t="s">
        <v>155</v>
      </c>
      <c r="C3" s="358"/>
      <c r="D3" s="358"/>
      <c r="E3" s="358"/>
      <c r="F3" s="358"/>
      <c r="G3" s="358">
        <v>1</v>
      </c>
    </row>
    <row r="4" spans="1:7" s="91" customFormat="1" ht="15.75" customHeight="1" thickBot="1">
      <c r="A4" s="228"/>
      <c r="B4" s="228"/>
      <c r="C4" s="229"/>
      <c r="D4" s="229"/>
      <c r="E4" s="229"/>
      <c r="F4" s="229"/>
      <c r="G4" s="229"/>
    </row>
    <row r="5" spans="1:7" ht="13.5" thickBot="1">
      <c r="A5" s="394" t="s">
        <v>659</v>
      </c>
      <c r="B5" s="230" t="s">
        <v>509</v>
      </c>
      <c r="C5" s="359" t="s">
        <v>510</v>
      </c>
      <c r="D5" s="359" t="s">
        <v>510</v>
      </c>
      <c r="E5" s="359" t="s">
        <v>510</v>
      </c>
      <c r="F5" s="359" t="s">
        <v>510</v>
      </c>
      <c r="G5" s="359" t="s">
        <v>510</v>
      </c>
    </row>
    <row r="6" spans="1:7" s="57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  <c r="G6" s="199">
        <v>7</v>
      </c>
    </row>
    <row r="7" spans="1:7" s="57" customFormat="1" ht="15.75" customHeight="1" thickBot="1">
      <c r="A7" s="232"/>
      <c r="B7" s="233" t="s">
        <v>511</v>
      </c>
      <c r="C7" s="360"/>
      <c r="D7" s="360"/>
      <c r="E7" s="360"/>
      <c r="F7" s="360"/>
      <c r="G7" s="360"/>
    </row>
    <row r="8" spans="1:7" s="57" customFormat="1" ht="12" customHeight="1" thickBot="1">
      <c r="A8" s="31" t="s">
        <v>474</v>
      </c>
      <c r="B8" s="21" t="s">
        <v>711</v>
      </c>
      <c r="C8" s="294">
        <f>+C9+C10+C11+C12+C13+C14</f>
        <v>319212164</v>
      </c>
      <c r="D8" s="294">
        <f>+D9+D10+D11+D12+D13+D14</f>
        <v>322483419</v>
      </c>
      <c r="E8" s="294">
        <f>+E9+E10+E11+E12+E13+E14</f>
        <v>326352119</v>
      </c>
      <c r="F8" s="294">
        <f>+F9+F10+F11+F12+F13+F14</f>
        <v>347579284</v>
      </c>
      <c r="G8" s="294">
        <f>+G9+G10+G11+G12+G13+G14</f>
        <v>358324748</v>
      </c>
    </row>
    <row r="9" spans="1:7" s="92" customFormat="1" ht="12" customHeight="1">
      <c r="A9" s="421" t="s">
        <v>557</v>
      </c>
      <c r="B9" s="403" t="s">
        <v>712</v>
      </c>
      <c r="C9" s="311">
        <v>36361250</v>
      </c>
      <c r="D9" s="311">
        <v>34604850</v>
      </c>
      <c r="E9" s="311">
        <v>34604850</v>
      </c>
      <c r="F9" s="311">
        <v>34604850</v>
      </c>
      <c r="G9" s="311">
        <v>36737620</v>
      </c>
    </row>
    <row r="10" spans="1:7" s="93" customFormat="1" ht="12" customHeight="1">
      <c r="A10" s="422" t="s">
        <v>558</v>
      </c>
      <c r="B10" s="404" t="s">
        <v>713</v>
      </c>
      <c r="C10" s="296">
        <v>127078800</v>
      </c>
      <c r="D10" s="296">
        <v>127078800</v>
      </c>
      <c r="E10" s="296">
        <v>127078800</v>
      </c>
      <c r="F10" s="296">
        <v>126609667</v>
      </c>
      <c r="G10" s="296">
        <v>127052600</v>
      </c>
    </row>
    <row r="11" spans="1:7" s="93" customFormat="1" ht="12" customHeight="1">
      <c r="A11" s="422" t="s">
        <v>559</v>
      </c>
      <c r="B11" s="404" t="s">
        <v>714</v>
      </c>
      <c r="C11" s="296">
        <v>149147364</v>
      </c>
      <c r="D11" s="296">
        <v>149147364</v>
      </c>
      <c r="E11" s="296">
        <v>149147364</v>
      </c>
      <c r="F11" s="296">
        <v>167051121</v>
      </c>
      <c r="G11" s="296">
        <v>178837153</v>
      </c>
    </row>
    <row r="12" spans="1:7" s="93" customFormat="1" ht="12" customHeight="1">
      <c r="A12" s="422" t="s">
        <v>560</v>
      </c>
      <c r="B12" s="404" t="s">
        <v>715</v>
      </c>
      <c r="C12" s="296">
        <v>6624750</v>
      </c>
      <c r="D12" s="296">
        <v>6624750</v>
      </c>
      <c r="E12" s="296">
        <v>6624750</v>
      </c>
      <c r="F12" s="296">
        <v>7571194</v>
      </c>
      <c r="G12" s="296">
        <v>8143871</v>
      </c>
    </row>
    <row r="13" spans="1:7" s="93" customFormat="1" ht="12" customHeight="1">
      <c r="A13" s="422" t="s">
        <v>602</v>
      </c>
      <c r="B13" s="404" t="s">
        <v>716</v>
      </c>
      <c r="C13" s="803"/>
      <c r="D13" s="803">
        <v>813079</v>
      </c>
      <c r="E13" s="803">
        <v>1422889</v>
      </c>
      <c r="F13" s="803">
        <v>1975934</v>
      </c>
      <c r="G13" s="803">
        <v>2865544</v>
      </c>
    </row>
    <row r="14" spans="1:7" s="92" customFormat="1" ht="12" customHeight="1" thickBot="1">
      <c r="A14" s="423" t="s">
        <v>561</v>
      </c>
      <c r="B14" s="405" t="s">
        <v>717</v>
      </c>
      <c r="C14" s="804"/>
      <c r="D14" s="804">
        <v>4214576</v>
      </c>
      <c r="E14" s="804">
        <v>7473466</v>
      </c>
      <c r="F14" s="804">
        <v>9766518</v>
      </c>
      <c r="G14" s="804">
        <v>4687960</v>
      </c>
    </row>
    <row r="15" spans="1:7" s="92" customFormat="1" ht="12" customHeight="1" thickBot="1">
      <c r="A15" s="31" t="s">
        <v>475</v>
      </c>
      <c r="B15" s="289" t="s">
        <v>718</v>
      </c>
      <c r="C15" s="294">
        <f>+C16+C17+C18+C19+C20</f>
        <v>11262000</v>
      </c>
      <c r="D15" s="294">
        <f>+D16+D17+D18+D19+D20</f>
        <v>13223220</v>
      </c>
      <c r="E15" s="294">
        <f>+E16+E17+E18+E19+E20</f>
        <v>14950200</v>
      </c>
      <c r="F15" s="294">
        <f>+F16+F17+F18+F19+F20</f>
        <v>17247233</v>
      </c>
      <c r="G15" s="294">
        <f>+G16+G17+G18+G19+G20</f>
        <v>19349739</v>
      </c>
    </row>
    <row r="16" spans="1:7" s="92" customFormat="1" ht="12" customHeight="1">
      <c r="A16" s="421" t="s">
        <v>563</v>
      </c>
      <c r="B16" s="403" t="s">
        <v>719</v>
      </c>
      <c r="C16" s="297"/>
      <c r="D16" s="297"/>
      <c r="E16" s="297"/>
      <c r="F16" s="297"/>
      <c r="G16" s="297"/>
    </row>
    <row r="17" spans="1:7" s="92" customFormat="1" ht="12" customHeight="1">
      <c r="A17" s="422" t="s">
        <v>564</v>
      </c>
      <c r="B17" s="404" t="s">
        <v>720</v>
      </c>
      <c r="C17" s="296"/>
      <c r="D17" s="296"/>
      <c r="E17" s="296"/>
      <c r="F17" s="296"/>
      <c r="G17" s="296"/>
    </row>
    <row r="18" spans="1:7" s="92" customFormat="1" ht="12" customHeight="1">
      <c r="A18" s="422" t="s">
        <v>565</v>
      </c>
      <c r="B18" s="404" t="s">
        <v>874</v>
      </c>
      <c r="C18" s="296"/>
      <c r="D18" s="296">
        <v>1961220</v>
      </c>
      <c r="E18" s="296">
        <v>3688200</v>
      </c>
      <c r="F18" s="296">
        <v>5985233</v>
      </c>
      <c r="G18" s="296">
        <v>7542739</v>
      </c>
    </row>
    <row r="19" spans="1:7" s="92" customFormat="1" ht="12" customHeight="1">
      <c r="A19" s="422" t="s">
        <v>566</v>
      </c>
      <c r="B19" s="404" t="s">
        <v>263</v>
      </c>
      <c r="C19" s="296">
        <v>11262000</v>
      </c>
      <c r="D19" s="296">
        <v>11262000</v>
      </c>
      <c r="E19" s="296">
        <v>11262000</v>
      </c>
      <c r="F19" s="296">
        <v>11262000</v>
      </c>
      <c r="G19" s="296">
        <v>11262000</v>
      </c>
    </row>
    <row r="20" spans="1:7" s="92" customFormat="1" ht="12" customHeight="1">
      <c r="A20" s="422" t="s">
        <v>567</v>
      </c>
      <c r="B20" s="716" t="s">
        <v>271</v>
      </c>
      <c r="C20" s="296"/>
      <c r="D20" s="296"/>
      <c r="E20" s="296"/>
      <c r="F20" s="296"/>
      <c r="G20" s="296">
        <v>545000</v>
      </c>
    </row>
    <row r="21" spans="1:7" s="93" customFormat="1" ht="12" customHeight="1" thickBot="1">
      <c r="A21" s="423" t="s">
        <v>576</v>
      </c>
      <c r="B21" s="405" t="s">
        <v>722</v>
      </c>
      <c r="C21" s="298"/>
      <c r="D21" s="298"/>
      <c r="E21" s="298"/>
      <c r="F21" s="298"/>
      <c r="G21" s="298"/>
    </row>
    <row r="22" spans="1:7" s="93" customFormat="1" ht="12" customHeight="1" thickBot="1">
      <c r="A22" s="31" t="s">
        <v>476</v>
      </c>
      <c r="B22" s="21" t="s">
        <v>723</v>
      </c>
      <c r="C22" s="294">
        <f>+C23+C24+C25+C26+C27</f>
        <v>590251279</v>
      </c>
      <c r="D22" s="294">
        <f>+D23+D24+D25+D26+D27</f>
        <v>590251279</v>
      </c>
      <c r="E22" s="294">
        <f>+E23+E24+E25+E26+E27</f>
        <v>699151186</v>
      </c>
      <c r="F22" s="294">
        <f>+F23+F24+F25+F26+F27</f>
        <v>699151186</v>
      </c>
      <c r="G22" s="294">
        <f>+G23+G24+G25+G26+G27</f>
        <v>699651186</v>
      </c>
    </row>
    <row r="23" spans="1:7" s="93" customFormat="1" ht="12" customHeight="1">
      <c r="A23" s="421" t="s">
        <v>546</v>
      </c>
      <c r="B23" s="403" t="s">
        <v>724</v>
      </c>
      <c r="C23" s="297"/>
      <c r="D23" s="297"/>
      <c r="E23" s="297"/>
      <c r="F23" s="297"/>
      <c r="G23" s="297"/>
    </row>
    <row r="24" spans="1:7" s="92" customFormat="1" ht="12" customHeight="1">
      <c r="A24" s="422" t="s">
        <v>547</v>
      </c>
      <c r="B24" s="404" t="s">
        <v>725</v>
      </c>
      <c r="C24" s="296"/>
      <c r="D24" s="296"/>
      <c r="E24" s="296"/>
      <c r="F24" s="296"/>
      <c r="G24" s="296"/>
    </row>
    <row r="25" spans="1:7" s="93" customFormat="1" ht="12" customHeight="1">
      <c r="A25" s="422" t="s">
        <v>548</v>
      </c>
      <c r="B25" s="404" t="s">
        <v>150</v>
      </c>
      <c r="C25" s="296"/>
      <c r="D25" s="296"/>
      <c r="E25" s="296"/>
      <c r="F25" s="296"/>
      <c r="G25" s="296"/>
    </row>
    <row r="26" spans="1:7" s="93" customFormat="1" ht="12" customHeight="1">
      <c r="A26" s="422" t="s">
        <v>549</v>
      </c>
      <c r="B26" s="716" t="s">
        <v>818</v>
      </c>
      <c r="C26" s="296">
        <v>590251279</v>
      </c>
      <c r="D26" s="296">
        <v>590251279</v>
      </c>
      <c r="E26" s="296">
        <v>699151186</v>
      </c>
      <c r="F26" s="296">
        <v>699151186</v>
      </c>
      <c r="G26" s="296">
        <v>699651186</v>
      </c>
    </row>
    <row r="27" spans="1:7" s="93" customFormat="1" ht="12" customHeight="1">
      <c r="A27" s="422" t="s">
        <v>625</v>
      </c>
      <c r="B27" s="716" t="s">
        <v>270</v>
      </c>
      <c r="C27" s="296"/>
      <c r="D27" s="296"/>
      <c r="E27" s="296"/>
      <c r="F27" s="296"/>
      <c r="G27" s="296"/>
    </row>
    <row r="28" spans="1:7" s="93" customFormat="1" ht="12" customHeight="1" thickBot="1">
      <c r="A28" s="423" t="s">
        <v>626</v>
      </c>
      <c r="B28" s="405" t="s">
        <v>727</v>
      </c>
      <c r="C28" s="298"/>
      <c r="D28" s="298"/>
      <c r="E28" s="298"/>
      <c r="F28" s="298"/>
      <c r="G28" s="298"/>
    </row>
    <row r="29" spans="1:7" s="93" customFormat="1" ht="12" customHeight="1" thickBot="1">
      <c r="A29" s="31" t="s">
        <v>627</v>
      </c>
      <c r="B29" s="21" t="s">
        <v>728</v>
      </c>
      <c r="C29" s="294">
        <f>+C30+C33+C34+C36+C35</f>
        <v>144300000</v>
      </c>
      <c r="D29" s="300">
        <f>+D30+D33+D34+D36+D35</f>
        <v>144300000</v>
      </c>
      <c r="E29" s="300">
        <f>+E30+E33+E34+E36+E35</f>
        <v>144300000</v>
      </c>
      <c r="F29" s="300">
        <f>+F30+F33+F34+F36+F35</f>
        <v>144300000</v>
      </c>
      <c r="G29" s="300">
        <f>+G30+G33+G34+G36+G35</f>
        <v>177300000</v>
      </c>
    </row>
    <row r="30" spans="1:7" s="93" customFormat="1" ht="12" customHeight="1">
      <c r="A30" s="421" t="s">
        <v>729</v>
      </c>
      <c r="B30" s="403" t="s">
        <v>735</v>
      </c>
      <c r="C30" s="398">
        <v>120900000</v>
      </c>
      <c r="D30" s="398">
        <v>120900000</v>
      </c>
      <c r="E30" s="398">
        <v>120900000</v>
      </c>
      <c r="F30" s="398">
        <v>120900000</v>
      </c>
      <c r="G30" s="398">
        <v>151900000</v>
      </c>
    </row>
    <row r="31" spans="1:7" s="93" customFormat="1" ht="12" customHeight="1">
      <c r="A31" s="422" t="s">
        <v>730</v>
      </c>
      <c r="B31" s="638" t="s">
        <v>264</v>
      </c>
      <c r="C31" s="296">
        <v>5900000</v>
      </c>
      <c r="D31" s="296">
        <v>5900000</v>
      </c>
      <c r="E31" s="296">
        <v>5900000</v>
      </c>
      <c r="F31" s="296">
        <v>5900000</v>
      </c>
      <c r="G31" s="296">
        <v>5900000</v>
      </c>
    </row>
    <row r="32" spans="1:7" s="93" customFormat="1" ht="12" customHeight="1">
      <c r="A32" s="422" t="s">
        <v>731</v>
      </c>
      <c r="B32" s="638" t="s">
        <v>269</v>
      </c>
      <c r="C32" s="296">
        <v>115000000</v>
      </c>
      <c r="D32" s="296">
        <v>115000000</v>
      </c>
      <c r="E32" s="296">
        <v>115000000</v>
      </c>
      <c r="F32" s="296">
        <v>115000000</v>
      </c>
      <c r="G32" s="296">
        <v>146000000</v>
      </c>
    </row>
    <row r="33" spans="1:7" s="93" customFormat="1" ht="12" customHeight="1">
      <c r="A33" s="422" t="s">
        <v>732</v>
      </c>
      <c r="B33" s="404" t="s">
        <v>738</v>
      </c>
      <c r="C33" s="296">
        <v>21000000</v>
      </c>
      <c r="D33" s="296">
        <v>21000000</v>
      </c>
      <c r="E33" s="296">
        <v>21000000</v>
      </c>
      <c r="F33" s="296">
        <v>21000000</v>
      </c>
      <c r="G33" s="296">
        <v>23000000</v>
      </c>
    </row>
    <row r="34" spans="1:7" s="93" customFormat="1" ht="12" customHeight="1">
      <c r="A34" s="422" t="s">
        <v>733</v>
      </c>
      <c r="B34" s="404" t="s">
        <v>265</v>
      </c>
      <c r="C34" s="296">
        <v>900000</v>
      </c>
      <c r="D34" s="296">
        <v>900000</v>
      </c>
      <c r="E34" s="296">
        <v>900000</v>
      </c>
      <c r="F34" s="296">
        <v>900000</v>
      </c>
      <c r="G34" s="296">
        <v>900000</v>
      </c>
    </row>
    <row r="35" spans="1:7" s="93" customFormat="1" ht="12" customHeight="1">
      <c r="A35" s="422" t="s">
        <v>734</v>
      </c>
      <c r="B35" s="405" t="s">
        <v>268</v>
      </c>
      <c r="C35" s="298">
        <v>1000000</v>
      </c>
      <c r="D35" s="298">
        <v>1000000</v>
      </c>
      <c r="E35" s="298">
        <v>1000000</v>
      </c>
      <c r="F35" s="298">
        <v>1000000</v>
      </c>
      <c r="G35" s="298">
        <v>1000000</v>
      </c>
    </row>
    <row r="36" spans="1:7" s="93" customFormat="1" ht="12" customHeight="1" thickBot="1">
      <c r="A36" s="422" t="s">
        <v>266</v>
      </c>
      <c r="B36" s="405" t="s">
        <v>267</v>
      </c>
      <c r="C36" s="298">
        <v>500000</v>
      </c>
      <c r="D36" s="298">
        <v>500000</v>
      </c>
      <c r="E36" s="298">
        <v>500000</v>
      </c>
      <c r="F36" s="298">
        <v>500000</v>
      </c>
      <c r="G36" s="298">
        <v>500000</v>
      </c>
    </row>
    <row r="37" spans="1:7" s="93" customFormat="1" ht="12" customHeight="1" thickBot="1">
      <c r="A37" s="31" t="s">
        <v>478</v>
      </c>
      <c r="B37" s="21" t="s">
        <v>741</v>
      </c>
      <c r="C37" s="294">
        <f>SUM(C38:C47)</f>
        <v>44343000</v>
      </c>
      <c r="D37" s="294">
        <f>SUM(D38:D47)</f>
        <v>41623000</v>
      </c>
      <c r="E37" s="294">
        <f>SUM(E38:E47)</f>
        <v>41623000</v>
      </c>
      <c r="F37" s="294">
        <f>SUM(F38:F47)</f>
        <v>45923000</v>
      </c>
      <c r="G37" s="294">
        <f>SUM(G38:G47)</f>
        <v>51023000</v>
      </c>
    </row>
    <row r="38" spans="1:7" s="93" customFormat="1" ht="12" customHeight="1">
      <c r="A38" s="421" t="s">
        <v>550</v>
      </c>
      <c r="B38" s="403" t="s">
        <v>744</v>
      </c>
      <c r="C38" s="297"/>
      <c r="D38" s="297"/>
      <c r="E38" s="297"/>
      <c r="F38" s="297"/>
      <c r="G38" s="297"/>
    </row>
    <row r="39" spans="1:7" s="93" customFormat="1" ht="12" customHeight="1">
      <c r="A39" s="422" t="s">
        <v>551</v>
      </c>
      <c r="B39" s="404" t="s">
        <v>745</v>
      </c>
      <c r="C39" s="296">
        <v>13570000</v>
      </c>
      <c r="D39" s="296">
        <v>10850000</v>
      </c>
      <c r="E39" s="296">
        <v>10850000</v>
      </c>
      <c r="F39" s="296">
        <v>10850000</v>
      </c>
      <c r="G39" s="296">
        <v>10850000</v>
      </c>
    </row>
    <row r="40" spans="1:7" s="93" customFormat="1" ht="12" customHeight="1">
      <c r="A40" s="422" t="s">
        <v>552</v>
      </c>
      <c r="B40" s="404" t="s">
        <v>746</v>
      </c>
      <c r="C40" s="296">
        <v>470000</v>
      </c>
      <c r="D40" s="296">
        <v>470000</v>
      </c>
      <c r="E40" s="296">
        <v>470000</v>
      </c>
      <c r="F40" s="296">
        <v>470000</v>
      </c>
      <c r="G40" s="296">
        <v>470000</v>
      </c>
    </row>
    <row r="41" spans="1:7" s="93" customFormat="1" ht="12" customHeight="1">
      <c r="A41" s="422" t="s">
        <v>629</v>
      </c>
      <c r="B41" s="404" t="s">
        <v>747</v>
      </c>
      <c r="C41" s="296">
        <v>2600000</v>
      </c>
      <c r="D41" s="296">
        <v>2600000</v>
      </c>
      <c r="E41" s="296">
        <v>2600000</v>
      </c>
      <c r="F41" s="296">
        <v>2600000</v>
      </c>
      <c r="G41" s="296">
        <v>2600000</v>
      </c>
    </row>
    <row r="42" spans="1:7" s="93" customFormat="1" ht="12" customHeight="1">
      <c r="A42" s="422" t="s">
        <v>630</v>
      </c>
      <c r="B42" s="404" t="s">
        <v>748</v>
      </c>
      <c r="C42" s="296">
        <v>9600000</v>
      </c>
      <c r="D42" s="296">
        <v>9600000</v>
      </c>
      <c r="E42" s="296">
        <v>9600000</v>
      </c>
      <c r="F42" s="296">
        <v>9600000</v>
      </c>
      <c r="G42" s="296">
        <v>9600000</v>
      </c>
    </row>
    <row r="43" spans="1:7" s="93" customFormat="1" ht="12" customHeight="1">
      <c r="A43" s="422" t="s">
        <v>631</v>
      </c>
      <c r="B43" s="404" t="s">
        <v>749</v>
      </c>
      <c r="C43" s="296">
        <v>3291000</v>
      </c>
      <c r="D43" s="296">
        <v>3291000</v>
      </c>
      <c r="E43" s="296">
        <v>3291000</v>
      </c>
      <c r="F43" s="296">
        <v>7291000</v>
      </c>
      <c r="G43" s="296">
        <v>11491000</v>
      </c>
    </row>
    <row r="44" spans="1:7" s="93" customFormat="1" ht="12" customHeight="1">
      <c r="A44" s="422" t="s">
        <v>632</v>
      </c>
      <c r="B44" s="404" t="s">
        <v>750</v>
      </c>
      <c r="C44" s="296">
        <v>10312000</v>
      </c>
      <c r="D44" s="296">
        <v>10312000</v>
      </c>
      <c r="E44" s="296">
        <v>10312000</v>
      </c>
      <c r="F44" s="296">
        <v>10312000</v>
      </c>
      <c r="G44" s="296">
        <v>10312000</v>
      </c>
    </row>
    <row r="45" spans="1:7" s="93" customFormat="1" ht="12" customHeight="1">
      <c r="A45" s="422" t="s">
        <v>633</v>
      </c>
      <c r="B45" s="404" t="s">
        <v>751</v>
      </c>
      <c r="C45" s="296">
        <v>4000000</v>
      </c>
      <c r="D45" s="296">
        <v>4000000</v>
      </c>
      <c r="E45" s="296">
        <v>4000000</v>
      </c>
      <c r="F45" s="296">
        <v>4000000</v>
      </c>
      <c r="G45" s="296">
        <v>5200000</v>
      </c>
    </row>
    <row r="46" spans="1:7" s="93" customFormat="1" ht="12" customHeight="1">
      <c r="A46" s="422" t="s">
        <v>742</v>
      </c>
      <c r="B46" s="404" t="s">
        <v>752</v>
      </c>
      <c r="C46" s="299"/>
      <c r="D46" s="299"/>
      <c r="E46" s="299"/>
      <c r="F46" s="299"/>
      <c r="G46" s="299"/>
    </row>
    <row r="47" spans="1:7" s="93" customFormat="1" ht="12" customHeight="1" thickBot="1">
      <c r="A47" s="423" t="s">
        <v>743</v>
      </c>
      <c r="B47" s="405" t="s">
        <v>753</v>
      </c>
      <c r="C47" s="392">
        <v>500000</v>
      </c>
      <c r="D47" s="392">
        <v>500000</v>
      </c>
      <c r="E47" s="392">
        <v>500000</v>
      </c>
      <c r="F47" s="392">
        <v>800000</v>
      </c>
      <c r="G47" s="392">
        <v>500000</v>
      </c>
    </row>
    <row r="48" spans="1:7" s="93" customFormat="1" ht="12" customHeight="1" thickBot="1">
      <c r="A48" s="31" t="s">
        <v>479</v>
      </c>
      <c r="B48" s="21" t="s">
        <v>754</v>
      </c>
      <c r="C48" s="294">
        <f>SUM(C49:C53)</f>
        <v>0</v>
      </c>
      <c r="D48" s="294">
        <f>SUM(D49:D53)</f>
        <v>7806765</v>
      </c>
      <c r="E48" s="294">
        <f>SUM(E49:E53)</f>
        <v>18659765</v>
      </c>
      <c r="F48" s="294">
        <f>SUM(F49:F53)</f>
        <v>18659765</v>
      </c>
      <c r="G48" s="294">
        <f>SUM(G49:G53)</f>
        <v>28919685</v>
      </c>
    </row>
    <row r="49" spans="1:7" s="93" customFormat="1" ht="12" customHeight="1">
      <c r="A49" s="421" t="s">
        <v>553</v>
      </c>
      <c r="B49" s="403" t="s">
        <v>758</v>
      </c>
      <c r="C49" s="447"/>
      <c r="D49" s="447"/>
      <c r="E49" s="447"/>
      <c r="F49" s="447"/>
      <c r="G49" s="447"/>
    </row>
    <row r="50" spans="1:7" s="93" customFormat="1" ht="12" customHeight="1">
      <c r="A50" s="422" t="s">
        <v>554</v>
      </c>
      <c r="B50" s="404" t="s">
        <v>759</v>
      </c>
      <c r="C50" s="299"/>
      <c r="D50" s="299">
        <v>7806765</v>
      </c>
      <c r="E50" s="299">
        <v>18659765</v>
      </c>
      <c r="F50" s="299">
        <v>18659765</v>
      </c>
      <c r="G50" s="299">
        <v>28619685</v>
      </c>
    </row>
    <row r="51" spans="1:7" s="93" customFormat="1" ht="12" customHeight="1">
      <c r="A51" s="422" t="s">
        <v>755</v>
      </c>
      <c r="B51" s="404" t="s">
        <v>760</v>
      </c>
      <c r="C51" s="299"/>
      <c r="D51" s="299"/>
      <c r="E51" s="299"/>
      <c r="F51" s="299"/>
      <c r="G51" s="299">
        <v>300000</v>
      </c>
    </row>
    <row r="52" spans="1:7" s="93" customFormat="1" ht="12" customHeight="1">
      <c r="A52" s="422" t="s">
        <v>756</v>
      </c>
      <c r="B52" s="404" t="s">
        <v>761</v>
      </c>
      <c r="C52" s="299"/>
      <c r="D52" s="299"/>
      <c r="E52" s="299"/>
      <c r="F52" s="299"/>
      <c r="G52" s="299"/>
    </row>
    <row r="53" spans="1:7" s="93" customFormat="1" ht="12" customHeight="1" thickBot="1">
      <c r="A53" s="423" t="s">
        <v>757</v>
      </c>
      <c r="B53" s="405" t="s">
        <v>762</v>
      </c>
      <c r="C53" s="392"/>
      <c r="D53" s="392"/>
      <c r="E53" s="392"/>
      <c r="F53" s="392"/>
      <c r="G53" s="392"/>
    </row>
    <row r="54" spans="1:7" s="93" customFormat="1" ht="12" customHeight="1" thickBot="1">
      <c r="A54" s="31" t="s">
        <v>634</v>
      </c>
      <c r="B54" s="21" t="s">
        <v>763</v>
      </c>
      <c r="C54" s="294">
        <f>SUM(C55:C57)</f>
        <v>0</v>
      </c>
      <c r="D54" s="294">
        <f>SUM(D55:D57)</f>
        <v>2865544</v>
      </c>
      <c r="E54" s="294">
        <f>SUM(E55:E57)</f>
        <v>2865544</v>
      </c>
      <c r="F54" s="294">
        <f>SUM(F55:F57)</f>
        <v>2865544</v>
      </c>
      <c r="G54" s="294">
        <f>SUM(G55:G57)</f>
        <v>0</v>
      </c>
    </row>
    <row r="55" spans="1:7" s="93" customFormat="1" ht="12" customHeight="1">
      <c r="A55" s="421" t="s">
        <v>555</v>
      </c>
      <c r="B55" s="403" t="s">
        <v>764</v>
      </c>
      <c r="C55" s="297"/>
      <c r="D55" s="297"/>
      <c r="E55" s="297"/>
      <c r="F55" s="297"/>
      <c r="G55" s="297"/>
    </row>
    <row r="56" spans="1:7" s="93" customFormat="1" ht="12" customHeight="1">
      <c r="A56" s="422" t="s">
        <v>556</v>
      </c>
      <c r="B56" s="404" t="s">
        <v>284</v>
      </c>
      <c r="C56" s="296"/>
      <c r="D56" s="296"/>
      <c r="E56" s="296"/>
      <c r="F56" s="296"/>
      <c r="G56" s="296"/>
    </row>
    <row r="57" spans="1:7" s="93" customFormat="1" ht="12" customHeight="1">
      <c r="A57" s="422" t="s">
        <v>767</v>
      </c>
      <c r="B57" s="404" t="s">
        <v>285</v>
      </c>
      <c r="C57" s="296"/>
      <c r="D57" s="296">
        <v>2865544</v>
      </c>
      <c r="E57" s="296">
        <v>2865544</v>
      </c>
      <c r="F57" s="296">
        <v>2865544</v>
      </c>
      <c r="G57" s="296"/>
    </row>
    <row r="58" spans="1:7" s="93" customFormat="1" ht="12" customHeight="1" thickBot="1">
      <c r="A58" s="423" t="s">
        <v>768</v>
      </c>
      <c r="B58" s="405" t="s">
        <v>766</v>
      </c>
      <c r="C58" s="298"/>
      <c r="D58" s="298"/>
      <c r="E58" s="298"/>
      <c r="F58" s="298"/>
      <c r="G58" s="298"/>
    </row>
    <row r="59" spans="1:7" s="93" customFormat="1" ht="12" customHeight="1" thickBot="1">
      <c r="A59" s="31" t="s">
        <v>481</v>
      </c>
      <c r="B59" s="289" t="s">
        <v>769</v>
      </c>
      <c r="C59" s="294">
        <f>SUM(C60:C62)</f>
        <v>0</v>
      </c>
      <c r="D59" s="294">
        <f>SUM(D60:D62)</f>
        <v>4000000</v>
      </c>
      <c r="E59" s="294">
        <f>SUM(E60:E62)</f>
        <v>4000000</v>
      </c>
      <c r="F59" s="294">
        <f>SUM(F60:F62)</f>
        <v>4000000</v>
      </c>
      <c r="G59" s="294">
        <f>SUM(G60:G62)</f>
        <v>3540080</v>
      </c>
    </row>
    <row r="60" spans="1:7" s="93" customFormat="1" ht="12" customHeight="1">
      <c r="A60" s="421" t="s">
        <v>635</v>
      </c>
      <c r="B60" s="403" t="s">
        <v>771</v>
      </c>
      <c r="C60" s="299"/>
      <c r="D60" s="299"/>
      <c r="E60" s="299"/>
      <c r="F60" s="299"/>
      <c r="G60" s="299"/>
    </row>
    <row r="61" spans="1:7" s="93" customFormat="1" ht="12" customHeight="1">
      <c r="A61" s="422" t="s">
        <v>636</v>
      </c>
      <c r="B61" s="404" t="s">
        <v>153</v>
      </c>
      <c r="C61" s="299"/>
      <c r="D61" s="299"/>
      <c r="E61" s="299"/>
      <c r="F61" s="299"/>
      <c r="G61" s="299">
        <v>40080</v>
      </c>
    </row>
    <row r="62" spans="1:7" s="93" customFormat="1" ht="12" customHeight="1">
      <c r="A62" s="422" t="s">
        <v>687</v>
      </c>
      <c r="B62" s="404" t="s">
        <v>869</v>
      </c>
      <c r="C62" s="299"/>
      <c r="D62" s="299">
        <v>4000000</v>
      </c>
      <c r="E62" s="299">
        <v>4000000</v>
      </c>
      <c r="F62" s="299">
        <v>4000000</v>
      </c>
      <c r="G62" s="299">
        <v>3500000</v>
      </c>
    </row>
    <row r="63" spans="1:7" s="93" customFormat="1" ht="12" customHeight="1" thickBot="1">
      <c r="A63" s="423" t="s">
        <v>770</v>
      </c>
      <c r="B63" s="405" t="s">
        <v>773</v>
      </c>
      <c r="C63" s="299"/>
      <c r="D63" s="299"/>
      <c r="E63" s="299"/>
      <c r="F63" s="299"/>
      <c r="G63" s="299"/>
    </row>
    <row r="64" spans="1:7" s="93" customFormat="1" ht="12" customHeight="1" thickBot="1">
      <c r="A64" s="31" t="s">
        <v>482</v>
      </c>
      <c r="B64" s="21" t="s">
        <v>774</v>
      </c>
      <c r="C64" s="300">
        <f>+C8+C15+C22+C29+C37+C48+C54+C59</f>
        <v>1109368443</v>
      </c>
      <c r="D64" s="300">
        <f>+D8+D15+D22+D29+D37+D48+D54+D59</f>
        <v>1126553227</v>
      </c>
      <c r="E64" s="300">
        <f>+E8+E15+E22+E29+E37+E48+E54+E59</f>
        <v>1251901814</v>
      </c>
      <c r="F64" s="300">
        <f>+F8+F15+F22+F29+F37+F48+F54+F59</f>
        <v>1279726012</v>
      </c>
      <c r="G64" s="300">
        <f>+G8+G15+G22+G29+G37+G48+G54+G59</f>
        <v>1338108438</v>
      </c>
    </row>
    <row r="65" spans="1:7" s="93" customFormat="1" ht="12" customHeight="1" thickBot="1">
      <c r="A65" s="424" t="s">
        <v>114</v>
      </c>
      <c r="B65" s="289" t="s">
        <v>776</v>
      </c>
      <c r="C65" s="294">
        <f>SUM(C66:C68)</f>
        <v>0</v>
      </c>
      <c r="D65" s="294">
        <f>SUM(D66:D68)</f>
        <v>0</v>
      </c>
      <c r="E65" s="294">
        <f>SUM(E66:E68)</f>
        <v>0</v>
      </c>
      <c r="F65" s="294">
        <f>SUM(F66:F68)</f>
        <v>0</v>
      </c>
      <c r="G65" s="294">
        <f>SUM(G66:G68)</f>
        <v>0</v>
      </c>
    </row>
    <row r="66" spans="1:7" s="93" customFormat="1" ht="12" customHeight="1">
      <c r="A66" s="421" t="s">
        <v>12</v>
      </c>
      <c r="B66" s="403" t="s">
        <v>777</v>
      </c>
      <c r="C66" s="299"/>
      <c r="D66" s="299"/>
      <c r="E66" s="299"/>
      <c r="F66" s="299"/>
      <c r="G66" s="299"/>
    </row>
    <row r="67" spans="1:7" s="93" customFormat="1" ht="12" customHeight="1">
      <c r="A67" s="422" t="s">
        <v>21</v>
      </c>
      <c r="B67" s="404" t="s">
        <v>778</v>
      </c>
      <c r="C67" s="299"/>
      <c r="D67" s="299"/>
      <c r="E67" s="299"/>
      <c r="F67" s="299"/>
      <c r="G67" s="299"/>
    </row>
    <row r="68" spans="1:7" s="93" customFormat="1" ht="12" customHeight="1" thickBot="1">
      <c r="A68" s="423" t="s">
        <v>22</v>
      </c>
      <c r="B68" s="407" t="s">
        <v>779</v>
      </c>
      <c r="C68" s="299"/>
      <c r="D68" s="299"/>
      <c r="E68" s="299"/>
      <c r="F68" s="299"/>
      <c r="G68" s="299"/>
    </row>
    <row r="69" spans="1:7" s="93" customFormat="1" ht="12" customHeight="1" thickBot="1">
      <c r="A69" s="424" t="s">
        <v>780</v>
      </c>
      <c r="B69" s="289" t="s">
        <v>781</v>
      </c>
      <c r="C69" s="294">
        <f>SUM(C70:C73)</f>
        <v>450000000</v>
      </c>
      <c r="D69" s="294">
        <f>SUM(D70:D73)</f>
        <v>450000000</v>
      </c>
      <c r="E69" s="294">
        <f>SUM(E70:E73)</f>
        <v>450000000</v>
      </c>
      <c r="F69" s="294">
        <f>SUM(F70:F73)</f>
        <v>560000000</v>
      </c>
      <c r="G69" s="294">
        <f>SUM(G70:G73)</f>
        <v>560000000</v>
      </c>
    </row>
    <row r="70" spans="1:7" s="93" customFormat="1" ht="12" customHeight="1">
      <c r="A70" s="421" t="s">
        <v>603</v>
      </c>
      <c r="B70" s="403" t="s">
        <v>782</v>
      </c>
      <c r="C70" s="299">
        <v>450000000</v>
      </c>
      <c r="D70" s="299">
        <v>450000000</v>
      </c>
      <c r="E70" s="299">
        <v>450000000</v>
      </c>
      <c r="F70" s="299">
        <v>560000000</v>
      </c>
      <c r="G70" s="299">
        <v>560000000</v>
      </c>
    </row>
    <row r="71" spans="1:7" s="93" customFormat="1" ht="12" customHeight="1">
      <c r="A71" s="422" t="s">
        <v>604</v>
      </c>
      <c r="B71" s="404" t="s">
        <v>783</v>
      </c>
      <c r="C71" s="299"/>
      <c r="D71" s="299"/>
      <c r="E71" s="299"/>
      <c r="F71" s="299"/>
      <c r="G71" s="299"/>
    </row>
    <row r="72" spans="1:7" s="93" customFormat="1" ht="12" customHeight="1">
      <c r="A72" s="422" t="s">
        <v>13</v>
      </c>
      <c r="B72" s="404" t="s">
        <v>784</v>
      </c>
      <c r="C72" s="299"/>
      <c r="D72" s="299"/>
      <c r="E72" s="299"/>
      <c r="F72" s="299"/>
      <c r="G72" s="299"/>
    </row>
    <row r="73" spans="1:7" s="93" customFormat="1" ht="12" customHeight="1" thickBot="1">
      <c r="A73" s="423" t="s">
        <v>14</v>
      </c>
      <c r="B73" s="405" t="s">
        <v>785</v>
      </c>
      <c r="C73" s="299"/>
      <c r="D73" s="299"/>
      <c r="E73" s="299"/>
      <c r="F73" s="299"/>
      <c r="G73" s="299"/>
    </row>
    <row r="74" spans="1:7" s="93" customFormat="1" ht="12" customHeight="1" thickBot="1">
      <c r="A74" s="424" t="s">
        <v>786</v>
      </c>
      <c r="B74" s="289" t="s">
        <v>787</v>
      </c>
      <c r="C74" s="294">
        <f>SUM(C75:C76)</f>
        <v>335000000</v>
      </c>
      <c r="D74" s="294">
        <f>SUM(D75:D76)</f>
        <v>520992772</v>
      </c>
      <c r="E74" s="294">
        <f>SUM(E75:E76)</f>
        <v>520992772</v>
      </c>
      <c r="F74" s="294">
        <f>SUM(F75:F76)</f>
        <v>520992772</v>
      </c>
      <c r="G74" s="294">
        <f>SUM(G75:G76)</f>
        <v>520992772</v>
      </c>
    </row>
    <row r="75" spans="1:7" s="93" customFormat="1" ht="12" customHeight="1">
      <c r="A75" s="421" t="s">
        <v>15</v>
      </c>
      <c r="B75" s="403" t="s">
        <v>788</v>
      </c>
      <c r="C75" s="299">
        <v>335000000</v>
      </c>
      <c r="D75" s="299">
        <v>520992772</v>
      </c>
      <c r="E75" s="299">
        <v>520992772</v>
      </c>
      <c r="F75" s="299">
        <v>520992772</v>
      </c>
      <c r="G75" s="299">
        <v>520992772</v>
      </c>
    </row>
    <row r="76" spans="1:7" s="93" customFormat="1" ht="12" customHeight="1" thickBot="1">
      <c r="A76" s="423" t="s">
        <v>16</v>
      </c>
      <c r="B76" s="405" t="s">
        <v>789</v>
      </c>
      <c r="C76" s="299"/>
      <c r="D76" s="299"/>
      <c r="E76" s="299"/>
      <c r="F76" s="299"/>
      <c r="G76" s="299"/>
    </row>
    <row r="77" spans="1:7" s="92" customFormat="1" ht="12" customHeight="1" thickBot="1">
      <c r="A77" s="424" t="s">
        <v>790</v>
      </c>
      <c r="B77" s="289" t="s">
        <v>791</v>
      </c>
      <c r="C77" s="294">
        <f>SUM(C78:C80)</f>
        <v>0</v>
      </c>
      <c r="D77" s="294">
        <f>SUM(D78:D80)</f>
        <v>0</v>
      </c>
      <c r="E77" s="294">
        <f>SUM(E78:E80)</f>
        <v>0</v>
      </c>
      <c r="F77" s="294">
        <f>SUM(F78:F80)</f>
        <v>0</v>
      </c>
      <c r="G77" s="294">
        <f>SUM(G78:G80)</f>
        <v>15273016</v>
      </c>
    </row>
    <row r="78" spans="1:7" s="93" customFormat="1" ht="12" customHeight="1">
      <c r="A78" s="421" t="s">
        <v>17</v>
      </c>
      <c r="B78" s="403" t="s">
        <v>792</v>
      </c>
      <c r="C78" s="299"/>
      <c r="D78" s="299"/>
      <c r="E78" s="299"/>
      <c r="F78" s="299"/>
      <c r="G78" s="299">
        <v>15273016</v>
      </c>
    </row>
    <row r="79" spans="1:7" s="93" customFormat="1" ht="12" customHeight="1">
      <c r="A79" s="422" t="s">
        <v>18</v>
      </c>
      <c r="B79" s="404" t="s">
        <v>793</v>
      </c>
      <c r="C79" s="299"/>
      <c r="D79" s="299"/>
      <c r="E79" s="299"/>
      <c r="F79" s="299"/>
      <c r="G79" s="299"/>
    </row>
    <row r="80" spans="1:7" s="93" customFormat="1" ht="12" customHeight="1" thickBot="1">
      <c r="A80" s="423" t="s">
        <v>19</v>
      </c>
      <c r="B80" s="405" t="s">
        <v>794</v>
      </c>
      <c r="C80" s="299"/>
      <c r="D80" s="299"/>
      <c r="E80" s="299"/>
      <c r="F80" s="299"/>
      <c r="G80" s="299"/>
    </row>
    <row r="81" spans="1:7" s="93" customFormat="1" ht="12" customHeight="1" thickBot="1">
      <c r="A81" s="424" t="s">
        <v>795</v>
      </c>
      <c r="B81" s="289" t="s">
        <v>20</v>
      </c>
      <c r="C81" s="294"/>
      <c r="D81" s="294"/>
      <c r="E81" s="294"/>
      <c r="F81" s="294"/>
      <c r="G81" s="294"/>
    </row>
    <row r="82" spans="1:7" s="93" customFormat="1" ht="12" customHeight="1">
      <c r="A82" s="425" t="s">
        <v>796</v>
      </c>
      <c r="B82" s="403" t="s">
        <v>0</v>
      </c>
      <c r="C82" s="299"/>
      <c r="D82" s="299"/>
      <c r="E82" s="299"/>
      <c r="F82" s="299"/>
      <c r="G82" s="299"/>
    </row>
    <row r="83" spans="1:7" s="93" customFormat="1" ht="12" customHeight="1">
      <c r="A83" s="426" t="s">
        <v>1</v>
      </c>
      <c r="B83" s="404" t="s">
        <v>2</v>
      </c>
      <c r="C83" s="299"/>
      <c r="D83" s="299"/>
      <c r="E83" s="299"/>
      <c r="F83" s="299"/>
      <c r="G83" s="299"/>
    </row>
    <row r="84" spans="1:7" s="93" customFormat="1" ht="12" customHeight="1">
      <c r="A84" s="426" t="s">
        <v>3</v>
      </c>
      <c r="B84" s="404" t="s">
        <v>4</v>
      </c>
      <c r="C84" s="299"/>
      <c r="D84" s="299"/>
      <c r="E84" s="299"/>
      <c r="F84" s="299"/>
      <c r="G84" s="299"/>
    </row>
    <row r="85" spans="1:7" s="92" customFormat="1" ht="12" customHeight="1" thickBot="1">
      <c r="A85" s="427" t="s">
        <v>5</v>
      </c>
      <c r="B85" s="405" t="s">
        <v>6</v>
      </c>
      <c r="C85" s="299"/>
      <c r="D85" s="299"/>
      <c r="E85" s="299"/>
      <c r="F85" s="299"/>
      <c r="G85" s="299"/>
    </row>
    <row r="86" spans="1:7" s="92" customFormat="1" ht="12" customHeight="1" thickBot="1">
      <c r="A86" s="424" t="s">
        <v>7</v>
      </c>
      <c r="B86" s="289" t="s">
        <v>8</v>
      </c>
      <c r="C86" s="448"/>
      <c r="D86" s="448"/>
      <c r="E86" s="448"/>
      <c r="F86" s="448"/>
      <c r="G86" s="448"/>
    </row>
    <row r="87" spans="1:7" s="92" customFormat="1" ht="12" customHeight="1" thickBot="1">
      <c r="A87" s="424" t="s">
        <v>9</v>
      </c>
      <c r="B87" s="411" t="s">
        <v>10</v>
      </c>
      <c r="C87" s="300">
        <f>+C65+C69+C74+C77+C81+C86</f>
        <v>785000000</v>
      </c>
      <c r="D87" s="300">
        <f>+D65+D69+D74+D77+D81+D86</f>
        <v>970992772</v>
      </c>
      <c r="E87" s="300">
        <f>+E65+E69+E74+E77+E81+E86</f>
        <v>970992772</v>
      </c>
      <c r="F87" s="300">
        <f>+F65+F69+F74+F77+F81+F86</f>
        <v>1080992772</v>
      </c>
      <c r="G87" s="300">
        <f>+G65+G69+G74+G77+G81+G86</f>
        <v>1096265788</v>
      </c>
    </row>
    <row r="88" spans="1:7" s="92" customFormat="1" ht="12" customHeight="1" thickBot="1">
      <c r="A88" s="428" t="s">
        <v>23</v>
      </c>
      <c r="B88" s="413" t="s">
        <v>141</v>
      </c>
      <c r="C88" s="300">
        <f>+C64+C87</f>
        <v>1894368443</v>
      </c>
      <c r="D88" s="300">
        <f>+D64+D87</f>
        <v>2097545999</v>
      </c>
      <c r="E88" s="300">
        <f>+E64+E87</f>
        <v>2222894586</v>
      </c>
      <c r="F88" s="300">
        <f>+F64+F87</f>
        <v>2360718784</v>
      </c>
      <c r="G88" s="300">
        <f>+G64+G87</f>
        <v>2434374226</v>
      </c>
    </row>
    <row r="89" spans="1:7" s="93" customFormat="1" ht="15" customHeight="1">
      <c r="A89" s="238"/>
      <c r="B89" s="239"/>
      <c r="C89" s="365"/>
      <c r="D89" s="365"/>
      <c r="E89" s="365"/>
      <c r="F89" s="365"/>
      <c r="G89" s="365"/>
    </row>
    <row r="90" spans="1:7" ht="13.5" thickBot="1">
      <c r="A90" s="429"/>
      <c r="B90" s="241"/>
      <c r="C90" s="366"/>
      <c r="D90" s="366"/>
      <c r="E90" s="366"/>
      <c r="F90" s="366"/>
      <c r="G90" s="366"/>
    </row>
    <row r="91" spans="1:7" s="57" customFormat="1" ht="16.5" customHeight="1" thickBot="1">
      <c r="A91" s="242"/>
      <c r="B91" s="243" t="s">
        <v>513</v>
      </c>
      <c r="C91" s="367"/>
      <c r="D91" s="367"/>
      <c r="E91" s="367"/>
      <c r="F91" s="367"/>
      <c r="G91" s="367"/>
    </row>
    <row r="92" spans="1:7" s="94" customFormat="1" ht="12" customHeight="1" thickBot="1">
      <c r="A92" s="395" t="s">
        <v>474</v>
      </c>
      <c r="B92" s="30" t="s">
        <v>26</v>
      </c>
      <c r="C92" s="293">
        <f>SUM(C93:C97)</f>
        <v>365942075</v>
      </c>
      <c r="D92" s="293">
        <f>SUM(D93:D97)</f>
        <v>392624233</v>
      </c>
      <c r="E92" s="293">
        <f>SUM(E93:E97)</f>
        <v>446042080</v>
      </c>
      <c r="F92" s="293">
        <f>SUM(F93:F97)</f>
        <v>478552109</v>
      </c>
      <c r="G92" s="293">
        <f>SUM(G93:G97)</f>
        <v>499638070</v>
      </c>
    </row>
    <row r="93" spans="1:7" ht="12" customHeight="1">
      <c r="A93" s="430" t="s">
        <v>557</v>
      </c>
      <c r="B93" s="10" t="s">
        <v>504</v>
      </c>
      <c r="C93" s="295">
        <v>45304687</v>
      </c>
      <c r="D93" s="295">
        <v>55934382</v>
      </c>
      <c r="E93" s="295">
        <v>57871720</v>
      </c>
      <c r="F93" s="295">
        <v>59800232</v>
      </c>
      <c r="G93" s="295">
        <v>59872953</v>
      </c>
    </row>
    <row r="94" spans="1:7" ht="12" customHeight="1">
      <c r="A94" s="422" t="s">
        <v>558</v>
      </c>
      <c r="B94" s="8" t="s">
        <v>637</v>
      </c>
      <c r="C94" s="296">
        <v>8897638</v>
      </c>
      <c r="D94" s="296">
        <v>10939767</v>
      </c>
      <c r="E94" s="296">
        <v>11317549</v>
      </c>
      <c r="F94" s="296">
        <v>11693609</v>
      </c>
      <c r="G94" s="296">
        <v>11693609</v>
      </c>
    </row>
    <row r="95" spans="1:7" ht="12" customHeight="1">
      <c r="A95" s="422" t="s">
        <v>559</v>
      </c>
      <c r="B95" s="8" t="s">
        <v>594</v>
      </c>
      <c r="C95" s="298">
        <v>147444150</v>
      </c>
      <c r="D95" s="298">
        <v>157422150</v>
      </c>
      <c r="E95" s="298">
        <v>207434900</v>
      </c>
      <c r="F95" s="298">
        <v>231078653</v>
      </c>
      <c r="G95" s="298">
        <v>250786643</v>
      </c>
    </row>
    <row r="96" spans="1:7" ht="12" customHeight="1">
      <c r="A96" s="422" t="s">
        <v>560</v>
      </c>
      <c r="B96" s="11" t="s">
        <v>638</v>
      </c>
      <c r="C96" s="298">
        <v>4800000</v>
      </c>
      <c r="D96" s="298">
        <v>4800000</v>
      </c>
      <c r="E96" s="298">
        <v>4800000</v>
      </c>
      <c r="F96" s="298">
        <v>5150000</v>
      </c>
      <c r="G96" s="298">
        <v>5230250</v>
      </c>
    </row>
    <row r="97" spans="1:7" ht="12" customHeight="1">
      <c r="A97" s="422" t="s">
        <v>571</v>
      </c>
      <c r="B97" s="19" t="s">
        <v>639</v>
      </c>
      <c r="C97" s="298">
        <f>C102+C98+C103+C107</f>
        <v>159495600</v>
      </c>
      <c r="D97" s="298">
        <v>163527934</v>
      </c>
      <c r="E97" s="298">
        <f>E102+E107</f>
        <v>164617911</v>
      </c>
      <c r="F97" s="298">
        <v>170829615</v>
      </c>
      <c r="G97" s="298">
        <v>172054615</v>
      </c>
    </row>
    <row r="98" spans="1:7" ht="12" customHeight="1">
      <c r="A98" s="422" t="s">
        <v>561</v>
      </c>
      <c r="B98" s="8" t="s">
        <v>27</v>
      </c>
      <c r="C98" s="298"/>
      <c r="D98" s="298"/>
      <c r="E98" s="298"/>
      <c r="F98" s="298"/>
      <c r="G98" s="298"/>
    </row>
    <row r="99" spans="1:7" ht="12" customHeight="1">
      <c r="A99" s="422" t="s">
        <v>562</v>
      </c>
      <c r="B99" s="137" t="s">
        <v>28</v>
      </c>
      <c r="C99" s="298"/>
      <c r="D99" s="298"/>
      <c r="E99" s="298"/>
      <c r="F99" s="298"/>
      <c r="G99" s="298"/>
    </row>
    <row r="100" spans="1:7" ht="12" customHeight="1">
      <c r="A100" s="422" t="s">
        <v>572</v>
      </c>
      <c r="B100" s="138" t="s">
        <v>29</v>
      </c>
      <c r="C100" s="298"/>
      <c r="D100" s="298"/>
      <c r="E100" s="298"/>
      <c r="F100" s="298"/>
      <c r="G100" s="298"/>
    </row>
    <row r="101" spans="1:7" ht="12" customHeight="1">
      <c r="A101" s="422" t="s">
        <v>573</v>
      </c>
      <c r="B101" s="138" t="s">
        <v>30</v>
      </c>
      <c r="C101" s="298"/>
      <c r="D101" s="298"/>
      <c r="E101" s="298"/>
      <c r="F101" s="298"/>
      <c r="G101" s="298"/>
    </row>
    <row r="102" spans="1:7" ht="12" customHeight="1">
      <c r="A102" s="422" t="s">
        <v>574</v>
      </c>
      <c r="B102" s="137" t="s">
        <v>299</v>
      </c>
      <c r="C102" s="298">
        <v>155295600</v>
      </c>
      <c r="D102" s="298">
        <v>161777934</v>
      </c>
      <c r="E102" s="298">
        <v>162867911</v>
      </c>
      <c r="F102" s="298">
        <v>169079615</v>
      </c>
      <c r="G102" s="298">
        <v>169079615</v>
      </c>
    </row>
    <row r="103" spans="1:7" ht="12" customHeight="1">
      <c r="A103" s="422" t="s">
        <v>575</v>
      </c>
      <c r="B103" s="137" t="s">
        <v>286</v>
      </c>
      <c r="C103" s="298">
        <v>1000000</v>
      </c>
      <c r="D103" s="298"/>
      <c r="E103" s="298"/>
      <c r="F103" s="298"/>
      <c r="G103" s="298"/>
    </row>
    <row r="104" spans="1:7" ht="12" customHeight="1">
      <c r="A104" s="422" t="s">
        <v>577</v>
      </c>
      <c r="B104" s="138" t="s">
        <v>33</v>
      </c>
      <c r="C104" s="298"/>
      <c r="D104" s="298"/>
      <c r="E104" s="298"/>
      <c r="F104" s="298"/>
      <c r="G104" s="298"/>
    </row>
    <row r="105" spans="1:7" ht="12" customHeight="1">
      <c r="A105" s="431" t="s">
        <v>640</v>
      </c>
      <c r="B105" s="139" t="s">
        <v>34</v>
      </c>
      <c r="C105" s="298"/>
      <c r="D105" s="298"/>
      <c r="E105" s="298"/>
      <c r="F105" s="298"/>
      <c r="G105" s="298"/>
    </row>
    <row r="106" spans="1:7" ht="12" customHeight="1">
      <c r="A106" s="422" t="s">
        <v>24</v>
      </c>
      <c r="B106" s="138" t="s">
        <v>287</v>
      </c>
      <c r="C106" s="298"/>
      <c r="D106" s="298"/>
      <c r="E106" s="298"/>
      <c r="F106" s="298"/>
      <c r="G106" s="298"/>
    </row>
    <row r="107" spans="1:7" ht="12" customHeight="1" thickBot="1">
      <c r="A107" s="432" t="s">
        <v>25</v>
      </c>
      <c r="B107" s="140" t="s">
        <v>36</v>
      </c>
      <c r="C107" s="302">
        <v>3200000</v>
      </c>
      <c r="D107" s="302">
        <v>1750000</v>
      </c>
      <c r="E107" s="302">
        <v>1750000</v>
      </c>
      <c r="F107" s="302">
        <v>1750000</v>
      </c>
      <c r="G107" s="302">
        <v>2975000</v>
      </c>
    </row>
    <row r="108" spans="1:7" ht="12" customHeight="1" thickBot="1">
      <c r="A108" s="31" t="s">
        <v>475</v>
      </c>
      <c r="B108" s="29" t="s">
        <v>37</v>
      </c>
      <c r="C108" s="294">
        <f>C109+C111+C121</f>
        <v>1020468735</v>
      </c>
      <c r="D108" s="294">
        <f>D109+D111+D121</f>
        <v>1032675628</v>
      </c>
      <c r="E108" s="294">
        <f>E109+E111+E121</f>
        <v>1120224332</v>
      </c>
      <c r="F108" s="294">
        <f>F109+F111+F121</f>
        <v>1128571164</v>
      </c>
      <c r="G108" s="294">
        <f>G109+G111+G121</f>
        <v>1128571164</v>
      </c>
    </row>
    <row r="109" spans="1:7" ht="12" customHeight="1">
      <c r="A109" s="421" t="s">
        <v>563</v>
      </c>
      <c r="B109" s="8" t="s">
        <v>686</v>
      </c>
      <c r="C109" s="1025">
        <v>954104956</v>
      </c>
      <c r="D109" s="1025">
        <v>966311849</v>
      </c>
      <c r="E109" s="1025">
        <v>1040356256</v>
      </c>
      <c r="F109" s="1025">
        <v>1040356256</v>
      </c>
      <c r="G109" s="1025">
        <v>1040356256</v>
      </c>
    </row>
    <row r="110" spans="1:7" ht="12" customHeight="1">
      <c r="A110" s="421" t="s">
        <v>564</v>
      </c>
      <c r="B110" s="12" t="s">
        <v>41</v>
      </c>
      <c r="C110" s="299"/>
      <c r="D110" s="299"/>
      <c r="E110" s="299"/>
      <c r="F110" s="299"/>
      <c r="G110" s="299"/>
    </row>
    <row r="111" spans="1:7" ht="12" customHeight="1">
      <c r="A111" s="421" t="s">
        <v>565</v>
      </c>
      <c r="B111" s="12" t="s">
        <v>641</v>
      </c>
      <c r="C111" s="1026">
        <v>63363779</v>
      </c>
      <c r="D111" s="1026">
        <v>63363779</v>
      </c>
      <c r="E111" s="1026">
        <v>76868076</v>
      </c>
      <c r="F111" s="1026">
        <v>85214908</v>
      </c>
      <c r="G111" s="1026">
        <v>85214908</v>
      </c>
    </row>
    <row r="112" spans="1:7" ht="12" customHeight="1">
      <c r="A112" s="421" t="s">
        <v>566</v>
      </c>
      <c r="B112" s="12" t="s">
        <v>42</v>
      </c>
      <c r="C112" s="299"/>
      <c r="D112" s="299"/>
      <c r="E112" s="299"/>
      <c r="F112" s="299"/>
      <c r="G112" s="299"/>
    </row>
    <row r="113" spans="1:7" ht="12" customHeight="1">
      <c r="A113" s="421" t="s">
        <v>567</v>
      </c>
      <c r="B113" s="291" t="s">
        <v>688</v>
      </c>
      <c r="C113" s="1005"/>
      <c r="D113" s="1005"/>
      <c r="E113" s="1005"/>
      <c r="F113" s="1005"/>
      <c r="G113" s="1005"/>
    </row>
    <row r="114" spans="1:7" ht="12" customHeight="1">
      <c r="A114" s="421" t="s">
        <v>576</v>
      </c>
      <c r="B114" s="290" t="s">
        <v>154</v>
      </c>
      <c r="C114" s="1005"/>
      <c r="D114" s="1005"/>
      <c r="E114" s="1005"/>
      <c r="F114" s="1005"/>
      <c r="G114" s="1005"/>
    </row>
    <row r="115" spans="1:7" ht="12" customHeight="1">
      <c r="A115" s="421" t="s">
        <v>578</v>
      </c>
      <c r="B115" s="399" t="s">
        <v>47</v>
      </c>
      <c r="C115" s="1005"/>
      <c r="D115" s="1005"/>
      <c r="E115" s="1005"/>
      <c r="F115" s="1005"/>
      <c r="G115" s="1005"/>
    </row>
    <row r="116" spans="1:7" ht="12" customHeight="1">
      <c r="A116" s="421" t="s">
        <v>642</v>
      </c>
      <c r="B116" s="715" t="s">
        <v>331</v>
      </c>
      <c r="C116" s="1005"/>
      <c r="D116" s="1005"/>
      <c r="E116" s="1005"/>
      <c r="F116" s="1005"/>
      <c r="G116" s="1005"/>
    </row>
    <row r="117" spans="1:7" ht="12" customHeight="1">
      <c r="A117" s="421" t="s">
        <v>643</v>
      </c>
      <c r="B117" s="934" t="s">
        <v>332</v>
      </c>
      <c r="C117" s="1005"/>
      <c r="D117" s="1005"/>
      <c r="E117" s="1005"/>
      <c r="F117" s="1005"/>
      <c r="G117" s="1005"/>
    </row>
    <row r="118" spans="1:7" ht="12" customHeight="1">
      <c r="A118" s="421" t="s">
        <v>644</v>
      </c>
      <c r="B118" s="138" t="s">
        <v>298</v>
      </c>
      <c r="C118" s="1005"/>
      <c r="D118" s="1005"/>
      <c r="E118" s="1005"/>
      <c r="F118" s="1005"/>
      <c r="G118" s="1005"/>
    </row>
    <row r="119" spans="1:7" ht="12" customHeight="1">
      <c r="A119" s="421" t="s">
        <v>38</v>
      </c>
      <c r="B119" s="138" t="s">
        <v>33</v>
      </c>
      <c r="C119" s="1005"/>
      <c r="D119" s="1005"/>
      <c r="E119" s="1005"/>
      <c r="F119" s="1005"/>
      <c r="G119" s="1005"/>
    </row>
    <row r="120" spans="1:7" ht="12" customHeight="1">
      <c r="A120" s="421" t="s">
        <v>39</v>
      </c>
      <c r="B120" s="138" t="s">
        <v>44</v>
      </c>
      <c r="C120" s="1005"/>
      <c r="D120" s="1005"/>
      <c r="E120" s="1005"/>
      <c r="F120" s="1005"/>
      <c r="G120" s="1005"/>
    </row>
    <row r="121" spans="1:7" ht="12" customHeight="1" thickBot="1">
      <c r="A121" s="431" t="s">
        <v>40</v>
      </c>
      <c r="B121" s="138" t="s">
        <v>43</v>
      </c>
      <c r="C121" s="1027">
        <v>3000000</v>
      </c>
      <c r="D121" s="1027">
        <v>3000000</v>
      </c>
      <c r="E121" s="1027">
        <v>3000000</v>
      </c>
      <c r="F121" s="1027">
        <v>3000000</v>
      </c>
      <c r="G121" s="1027">
        <v>3000000</v>
      </c>
    </row>
    <row r="122" spans="1:7" ht="12" customHeight="1" thickBot="1">
      <c r="A122" s="31" t="s">
        <v>476</v>
      </c>
      <c r="B122" s="120" t="s">
        <v>48</v>
      </c>
      <c r="C122" s="294">
        <f>+C123+C124</f>
        <v>377443056</v>
      </c>
      <c r="D122" s="294">
        <f>+D123+D124</f>
        <v>469564048</v>
      </c>
      <c r="E122" s="294">
        <f>+E123+E124</f>
        <v>447172737</v>
      </c>
      <c r="F122" s="294">
        <f>+F123+F124</f>
        <v>541654994</v>
      </c>
      <c r="G122" s="294">
        <f>+G123+G124</f>
        <v>593819612</v>
      </c>
    </row>
    <row r="123" spans="1:7" ht="12" customHeight="1">
      <c r="A123" s="421" t="s">
        <v>546</v>
      </c>
      <c r="B123" s="9" t="s">
        <v>515</v>
      </c>
      <c r="C123" s="297">
        <v>377443056</v>
      </c>
      <c r="D123" s="297">
        <v>469564048</v>
      </c>
      <c r="E123" s="297">
        <v>447172737</v>
      </c>
      <c r="F123" s="297">
        <v>541654994</v>
      </c>
      <c r="G123" s="297">
        <v>593819612</v>
      </c>
    </row>
    <row r="124" spans="1:7" ht="12" customHeight="1" thickBot="1">
      <c r="A124" s="423" t="s">
        <v>547</v>
      </c>
      <c r="B124" s="12" t="s">
        <v>516</v>
      </c>
      <c r="C124" s="298"/>
      <c r="D124" s="298"/>
      <c r="E124" s="298"/>
      <c r="F124" s="298"/>
      <c r="G124" s="298"/>
    </row>
    <row r="125" spans="1:7" ht="12" customHeight="1" thickBot="1">
      <c r="A125" s="31" t="s">
        <v>477</v>
      </c>
      <c r="B125" s="120" t="s">
        <v>49</v>
      </c>
      <c r="C125" s="294">
        <f>+C92+C108+C122</f>
        <v>1763853866</v>
      </c>
      <c r="D125" s="294">
        <f>+D92+D108+D122</f>
        <v>1894863909</v>
      </c>
      <c r="E125" s="294">
        <f>+E92+E108+E122</f>
        <v>2013439149</v>
      </c>
      <c r="F125" s="294">
        <f>+F92+F108+F122</f>
        <v>2148778267</v>
      </c>
      <c r="G125" s="294">
        <f>+G92+G108+G122</f>
        <v>2222028846</v>
      </c>
    </row>
    <row r="126" spans="1:7" ht="12" customHeight="1" thickBot="1">
      <c r="A126" s="31" t="s">
        <v>478</v>
      </c>
      <c r="B126" s="120" t="s">
        <v>50</v>
      </c>
      <c r="C126" s="294">
        <f>+C127+C128+C129</f>
        <v>0</v>
      </c>
      <c r="D126" s="294">
        <f>+D127+D128+D129</f>
        <v>0</v>
      </c>
      <c r="E126" s="294">
        <f>+E127+E128+E129</f>
        <v>0</v>
      </c>
      <c r="F126" s="294">
        <f>+F127+F128+F129</f>
        <v>0</v>
      </c>
      <c r="G126" s="294">
        <f>+G127+G128+G129</f>
        <v>0</v>
      </c>
    </row>
    <row r="127" spans="1:7" s="94" customFormat="1" ht="12" customHeight="1">
      <c r="A127" s="421" t="s">
        <v>550</v>
      </c>
      <c r="B127" s="9" t="s">
        <v>51</v>
      </c>
      <c r="C127" s="267"/>
      <c r="D127" s="267"/>
      <c r="E127" s="267"/>
      <c r="F127" s="267"/>
      <c r="G127" s="267"/>
    </row>
    <row r="128" spans="1:7" ht="12" customHeight="1">
      <c r="A128" s="421" t="s">
        <v>551</v>
      </c>
      <c r="B128" s="9" t="s">
        <v>52</v>
      </c>
      <c r="C128" s="267"/>
      <c r="D128" s="267"/>
      <c r="E128" s="267"/>
      <c r="F128" s="267"/>
      <c r="G128" s="267"/>
    </row>
    <row r="129" spans="1:7" ht="12" customHeight="1" thickBot="1">
      <c r="A129" s="431" t="s">
        <v>552</v>
      </c>
      <c r="B129" s="7" t="s">
        <v>53</v>
      </c>
      <c r="C129" s="267"/>
      <c r="D129" s="267"/>
      <c r="E129" s="267"/>
      <c r="F129" s="267"/>
      <c r="G129" s="267"/>
    </row>
    <row r="130" spans="1:7" ht="12" customHeight="1" thickBot="1">
      <c r="A130" s="31" t="s">
        <v>479</v>
      </c>
      <c r="B130" s="120" t="s">
        <v>113</v>
      </c>
      <c r="C130" s="294">
        <f>+C131+C132+C133+C134</f>
        <v>0</v>
      </c>
      <c r="D130" s="294">
        <f>+D131+D132+D133+D134</f>
        <v>61031905</v>
      </c>
      <c r="E130" s="294">
        <v>61031908</v>
      </c>
      <c r="F130" s="294">
        <v>61031908</v>
      </c>
      <c r="G130" s="294">
        <f>+G131+G132+G133+G134</f>
        <v>61031908</v>
      </c>
    </row>
    <row r="131" spans="1:7" ht="12" customHeight="1">
      <c r="A131" s="421" t="s">
        <v>553</v>
      </c>
      <c r="B131" s="9" t="s">
        <v>54</v>
      </c>
      <c r="C131" s="267"/>
      <c r="D131" s="267">
        <v>61031905</v>
      </c>
      <c r="E131" s="267">
        <v>61031905</v>
      </c>
      <c r="F131" s="267">
        <v>61031905</v>
      </c>
      <c r="G131" s="267">
        <v>61031908</v>
      </c>
    </row>
    <row r="132" spans="1:7" ht="12" customHeight="1">
      <c r="A132" s="421" t="s">
        <v>554</v>
      </c>
      <c r="B132" s="9" t="s">
        <v>55</v>
      </c>
      <c r="C132" s="267"/>
      <c r="D132" s="267"/>
      <c r="E132" s="267"/>
      <c r="F132" s="267"/>
      <c r="G132" s="267"/>
    </row>
    <row r="133" spans="1:7" ht="12" customHeight="1">
      <c r="A133" s="421" t="s">
        <v>755</v>
      </c>
      <c r="B133" s="9" t="s">
        <v>56</v>
      </c>
      <c r="C133" s="267"/>
      <c r="D133" s="267"/>
      <c r="E133" s="267"/>
      <c r="F133" s="267"/>
      <c r="G133" s="267"/>
    </row>
    <row r="134" spans="1:7" s="94" customFormat="1" ht="12" customHeight="1" thickBot="1">
      <c r="A134" s="431" t="s">
        <v>756</v>
      </c>
      <c r="B134" s="7" t="s">
        <v>57</v>
      </c>
      <c r="C134" s="267"/>
      <c r="D134" s="267"/>
      <c r="E134" s="267"/>
      <c r="F134" s="267"/>
      <c r="G134" s="267"/>
    </row>
    <row r="135" spans="1:11" ht="12" customHeight="1" thickBot="1">
      <c r="A135" s="31" t="s">
        <v>480</v>
      </c>
      <c r="B135" s="120" t="s">
        <v>58</v>
      </c>
      <c r="C135" s="300">
        <f>+C136+C137+C138+C139</f>
        <v>130514577</v>
      </c>
      <c r="D135" s="300">
        <f>+D136+D137+D138+D139</f>
        <v>141650185</v>
      </c>
      <c r="E135" s="300">
        <f>+E136+E137+E138+E139</f>
        <v>148423529</v>
      </c>
      <c r="F135" s="300">
        <f>+F136+F137+F138+F139</f>
        <v>150908609</v>
      </c>
      <c r="G135" s="300">
        <f>+G136+G137+G138+G139</f>
        <v>151313472</v>
      </c>
      <c r="K135" s="250"/>
    </row>
    <row r="136" spans="1:7" ht="12.75">
      <c r="A136" s="421" t="s">
        <v>555</v>
      </c>
      <c r="B136" s="9" t="s">
        <v>59</v>
      </c>
      <c r="C136" s="267"/>
      <c r="D136" s="267">
        <v>4498642</v>
      </c>
      <c r="E136" s="267">
        <v>4498642</v>
      </c>
      <c r="F136" s="267">
        <v>4523155</v>
      </c>
      <c r="G136" s="267">
        <v>4543708</v>
      </c>
    </row>
    <row r="137" spans="1:7" ht="12" customHeight="1">
      <c r="A137" s="421" t="s">
        <v>556</v>
      </c>
      <c r="B137" s="9" t="s">
        <v>69</v>
      </c>
      <c r="C137" s="267"/>
      <c r="D137" s="267">
        <v>15060534</v>
      </c>
      <c r="E137" s="267">
        <v>15085047</v>
      </c>
      <c r="F137" s="267">
        <v>15060534</v>
      </c>
      <c r="G137" s="267">
        <v>15060534</v>
      </c>
    </row>
    <row r="138" spans="1:7" s="94" customFormat="1" ht="12" customHeight="1">
      <c r="A138" s="421" t="s">
        <v>767</v>
      </c>
      <c r="B138" s="9" t="s">
        <v>347</v>
      </c>
      <c r="C138" s="267">
        <v>130514577</v>
      </c>
      <c r="D138" s="267">
        <v>122091009</v>
      </c>
      <c r="E138" s="267">
        <v>128839840</v>
      </c>
      <c r="F138" s="267">
        <v>131324920</v>
      </c>
      <c r="G138" s="267">
        <v>131709230</v>
      </c>
    </row>
    <row r="139" spans="1:7" s="94" customFormat="1" ht="12" customHeight="1" thickBot="1">
      <c r="A139" s="431" t="s">
        <v>768</v>
      </c>
      <c r="B139" s="7" t="s">
        <v>61</v>
      </c>
      <c r="C139" s="267"/>
      <c r="D139" s="267"/>
      <c r="E139" s="267"/>
      <c r="F139" s="267"/>
      <c r="G139" s="267"/>
    </row>
    <row r="140" spans="1:7" s="94" customFormat="1" ht="12" customHeight="1" thickBot="1">
      <c r="A140" s="31" t="s">
        <v>481</v>
      </c>
      <c r="B140" s="120" t="s">
        <v>62</v>
      </c>
      <c r="C140" s="303">
        <f>+C141+C142+C143+C144</f>
        <v>0</v>
      </c>
      <c r="D140" s="303">
        <f>+D141+D142+D143+D144</f>
        <v>0</v>
      </c>
      <c r="E140" s="303">
        <f>+E141+E142+E143+E144</f>
        <v>0</v>
      </c>
      <c r="F140" s="303">
        <f>+F141+F142+F143+F144</f>
        <v>0</v>
      </c>
      <c r="G140" s="303">
        <f>+G141+G142+G143+G144</f>
        <v>0</v>
      </c>
    </row>
    <row r="141" spans="1:7" s="94" customFormat="1" ht="12" customHeight="1">
      <c r="A141" s="421" t="s">
        <v>635</v>
      </c>
      <c r="B141" s="9" t="s">
        <v>63</v>
      </c>
      <c r="C141" s="267"/>
      <c r="D141" s="267"/>
      <c r="E141" s="267"/>
      <c r="F141" s="267"/>
      <c r="G141" s="267"/>
    </row>
    <row r="142" spans="1:7" s="94" customFormat="1" ht="12" customHeight="1">
      <c r="A142" s="421" t="s">
        <v>636</v>
      </c>
      <c r="B142" s="9" t="s">
        <v>64</v>
      </c>
      <c r="C142" s="267"/>
      <c r="D142" s="267"/>
      <c r="E142" s="267"/>
      <c r="F142" s="267"/>
      <c r="G142" s="267"/>
    </row>
    <row r="143" spans="1:7" s="94" customFormat="1" ht="12" customHeight="1">
      <c r="A143" s="421" t="s">
        <v>687</v>
      </c>
      <c r="B143" s="9" t="s">
        <v>65</v>
      </c>
      <c r="C143" s="267"/>
      <c r="D143" s="267"/>
      <c r="E143" s="267"/>
      <c r="F143" s="267"/>
      <c r="G143" s="267"/>
    </row>
    <row r="144" spans="1:7" ht="12.75" customHeight="1" thickBot="1">
      <c r="A144" s="421" t="s">
        <v>770</v>
      </c>
      <c r="B144" s="9" t="s">
        <v>66</v>
      </c>
      <c r="C144" s="267"/>
      <c r="D144" s="267"/>
      <c r="E144" s="267"/>
      <c r="F144" s="267"/>
      <c r="G144" s="267"/>
    </row>
    <row r="145" spans="1:7" ht="12" customHeight="1" thickBot="1">
      <c r="A145" s="31" t="s">
        <v>482</v>
      </c>
      <c r="B145" s="120" t="s">
        <v>67</v>
      </c>
      <c r="C145" s="415">
        <f>+C126+C130+C135+C140</f>
        <v>130514577</v>
      </c>
      <c r="D145" s="415">
        <f>+D126+D130+D135+D140</f>
        <v>202682090</v>
      </c>
      <c r="E145" s="415">
        <f>+E126+E130+E135+E140</f>
        <v>209455437</v>
      </c>
      <c r="F145" s="415">
        <f>+F126+F130+F135+F140</f>
        <v>211940517</v>
      </c>
      <c r="G145" s="415">
        <f>+G126+G130+G135+G140</f>
        <v>212345380</v>
      </c>
    </row>
    <row r="146" spans="1:7" ht="15" customHeight="1" thickBot="1">
      <c r="A146" s="433" t="s">
        <v>483</v>
      </c>
      <c r="B146" s="376" t="s">
        <v>68</v>
      </c>
      <c r="C146" s="415">
        <f>+C125+C145</f>
        <v>1894368443</v>
      </c>
      <c r="D146" s="415">
        <f>+D125+D145</f>
        <v>2097545999</v>
      </c>
      <c r="E146" s="415">
        <f>+E125+E145</f>
        <v>2222894586</v>
      </c>
      <c r="F146" s="415">
        <f>+F125+F145</f>
        <v>2360718784</v>
      </c>
      <c r="G146" s="415">
        <f>+G125+G145</f>
        <v>2434374226</v>
      </c>
    </row>
    <row r="147" spans="1:7" ht="13.5" thickBot="1">
      <c r="A147" s="383"/>
      <c r="B147" s="384"/>
      <c r="C147" s="385"/>
      <c r="D147" s="385"/>
      <c r="E147" s="385"/>
      <c r="F147" s="385"/>
      <c r="G147" s="385"/>
    </row>
    <row r="148" spans="1:7" ht="15" customHeight="1" thickBot="1">
      <c r="A148" s="247" t="s">
        <v>660</v>
      </c>
      <c r="B148" s="248"/>
      <c r="C148" s="117">
        <v>17</v>
      </c>
      <c r="D148" s="117">
        <v>17</v>
      </c>
      <c r="E148" s="117">
        <v>17</v>
      </c>
      <c r="F148" s="117">
        <v>17</v>
      </c>
      <c r="G148" s="117">
        <v>17</v>
      </c>
    </row>
    <row r="149" spans="1:7" ht="14.25" customHeight="1" thickBot="1">
      <c r="A149" s="247" t="s">
        <v>661</v>
      </c>
      <c r="B149" s="248"/>
      <c r="C149" s="117">
        <v>15</v>
      </c>
      <c r="D149" s="117">
        <v>15</v>
      </c>
      <c r="E149" s="117">
        <v>15</v>
      </c>
      <c r="F149" s="117">
        <v>15</v>
      </c>
      <c r="G149" s="117">
        <v>15</v>
      </c>
    </row>
    <row r="151" spans="1:7" ht="15.75">
      <c r="A151" s="1085" t="s">
        <v>899</v>
      </c>
      <c r="B151" s="1086"/>
      <c r="C151" s="1086"/>
      <c r="D151" s="1086"/>
      <c r="E151" s="1086"/>
      <c r="F151" s="3"/>
      <c r="G151" s="3"/>
    </row>
  </sheetData>
  <sheetProtection formatCells="0"/>
  <mergeCells count="1">
    <mergeCell ref="A151:E15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4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30">
      <selection activeCell="A149" sqref="A149:E149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4" width="25.00390625" style="388" customWidth="1"/>
    <col min="5" max="16384" width="9.375" style="3" customWidth="1"/>
  </cols>
  <sheetData>
    <row r="1" spans="1:4" s="2" customFormat="1" ht="16.5" customHeight="1" thickBot="1">
      <c r="A1" s="224"/>
      <c r="B1" s="226"/>
      <c r="C1" s="249" t="s">
        <v>856</v>
      </c>
      <c r="D1" s="249"/>
    </row>
    <row r="2" spans="1:4" s="90" customFormat="1" ht="21" customHeight="1">
      <c r="A2" s="393" t="s">
        <v>519</v>
      </c>
      <c r="B2" s="355" t="s">
        <v>682</v>
      </c>
      <c r="C2" s="357"/>
      <c r="D2" s="357" t="s">
        <v>508</v>
      </c>
    </row>
    <row r="3" spans="1:4" s="90" customFormat="1" ht="16.5" thickBot="1">
      <c r="A3" s="227" t="s">
        <v>657</v>
      </c>
      <c r="B3" s="356" t="s">
        <v>156</v>
      </c>
      <c r="C3" s="358"/>
      <c r="D3" s="358">
        <v>2</v>
      </c>
    </row>
    <row r="4" spans="1:4" s="91" customFormat="1" ht="15.75" customHeight="1" thickBot="1">
      <c r="A4" s="228"/>
      <c r="B4" s="228"/>
      <c r="C4" s="229"/>
      <c r="D4" s="229"/>
    </row>
    <row r="5" spans="1:4" ht="13.5" thickBot="1">
      <c r="A5" s="394" t="s">
        <v>659</v>
      </c>
      <c r="B5" s="230" t="s">
        <v>509</v>
      </c>
      <c r="C5" s="359" t="s">
        <v>510</v>
      </c>
      <c r="D5" s="359" t="s">
        <v>510</v>
      </c>
    </row>
    <row r="6" spans="1:4" s="57" customFormat="1" ht="12.75" customHeight="1" thickBot="1">
      <c r="A6" s="197">
        <v>1</v>
      </c>
      <c r="B6" s="198">
        <v>2</v>
      </c>
      <c r="C6" s="199">
        <v>3</v>
      </c>
      <c r="D6" s="199">
        <v>4</v>
      </c>
    </row>
    <row r="7" spans="1:4" s="57" customFormat="1" ht="15.75" customHeight="1" thickBot="1">
      <c r="A7" s="232"/>
      <c r="B7" s="233" t="s">
        <v>511</v>
      </c>
      <c r="C7" s="360"/>
      <c r="D7" s="360"/>
    </row>
    <row r="8" spans="1:4" s="57" customFormat="1" ht="12" customHeight="1" thickBot="1">
      <c r="A8" s="31" t="s">
        <v>474</v>
      </c>
      <c r="B8" s="21" t="s">
        <v>711</v>
      </c>
      <c r="C8" s="294">
        <f>+C9+C10+C11+C12+C13+C14</f>
        <v>0</v>
      </c>
      <c r="D8" s="294">
        <f>+D9+D10+D11+D12+D13+D14</f>
        <v>0</v>
      </c>
    </row>
    <row r="9" spans="1:4" s="92" customFormat="1" ht="12" customHeight="1">
      <c r="A9" s="421" t="s">
        <v>557</v>
      </c>
      <c r="B9" s="403" t="s">
        <v>712</v>
      </c>
      <c r="C9" s="297"/>
      <c r="D9" s="297"/>
    </row>
    <row r="10" spans="1:4" s="93" customFormat="1" ht="12" customHeight="1">
      <c r="A10" s="422" t="s">
        <v>558</v>
      </c>
      <c r="B10" s="404" t="s">
        <v>713</v>
      </c>
      <c r="C10" s="296"/>
      <c r="D10" s="296"/>
    </row>
    <row r="11" spans="1:4" s="93" customFormat="1" ht="12" customHeight="1">
      <c r="A11" s="422" t="s">
        <v>559</v>
      </c>
      <c r="B11" s="404" t="s">
        <v>714</v>
      </c>
      <c r="C11" s="296"/>
      <c r="D11" s="296"/>
    </row>
    <row r="12" spans="1:4" s="93" customFormat="1" ht="12" customHeight="1">
      <c r="A12" s="422" t="s">
        <v>560</v>
      </c>
      <c r="B12" s="404" t="s">
        <v>715</v>
      </c>
      <c r="C12" s="296"/>
      <c r="D12" s="296"/>
    </row>
    <row r="13" spans="1:4" s="93" customFormat="1" ht="12" customHeight="1">
      <c r="A13" s="422" t="s">
        <v>602</v>
      </c>
      <c r="B13" s="404" t="s">
        <v>716</v>
      </c>
      <c r="C13" s="803"/>
      <c r="D13" s="803"/>
    </row>
    <row r="14" spans="1:4" s="92" customFormat="1" ht="12" customHeight="1" thickBot="1">
      <c r="A14" s="423" t="s">
        <v>561</v>
      </c>
      <c r="B14" s="405" t="s">
        <v>717</v>
      </c>
      <c r="C14" s="804"/>
      <c r="D14" s="804"/>
    </row>
    <row r="15" spans="1:4" s="92" customFormat="1" ht="12" customHeight="1" thickBot="1">
      <c r="A15" s="31" t="s">
        <v>475</v>
      </c>
      <c r="B15" s="289" t="s">
        <v>718</v>
      </c>
      <c r="C15" s="294">
        <f>+C16+C17+C18+C19+C20</f>
        <v>0</v>
      </c>
      <c r="D15" s="294">
        <f>+D16+D17+D18+D19+D20</f>
        <v>0</v>
      </c>
    </row>
    <row r="16" spans="1:4" s="92" customFormat="1" ht="12" customHeight="1">
      <c r="A16" s="421" t="s">
        <v>563</v>
      </c>
      <c r="B16" s="403" t="s">
        <v>719</v>
      </c>
      <c r="C16" s="297"/>
      <c r="D16" s="297"/>
    </row>
    <row r="17" spans="1:4" s="92" customFormat="1" ht="12" customHeight="1">
      <c r="A17" s="422" t="s">
        <v>564</v>
      </c>
      <c r="B17" s="404" t="s">
        <v>720</v>
      </c>
      <c r="C17" s="296"/>
      <c r="D17" s="296"/>
    </row>
    <row r="18" spans="1:4" s="92" customFormat="1" ht="12" customHeight="1">
      <c r="A18" s="422" t="s">
        <v>565</v>
      </c>
      <c r="B18" s="404" t="s">
        <v>148</v>
      </c>
      <c r="C18" s="296"/>
      <c r="D18" s="296"/>
    </row>
    <row r="19" spans="1:4" s="92" customFormat="1" ht="12" customHeight="1">
      <c r="A19" s="422" t="s">
        <v>566</v>
      </c>
      <c r="B19" s="404" t="s">
        <v>149</v>
      </c>
      <c r="C19" s="296"/>
      <c r="D19" s="296"/>
    </row>
    <row r="20" spans="1:4" s="92" customFormat="1" ht="12" customHeight="1">
      <c r="A20" s="422" t="s">
        <v>567</v>
      </c>
      <c r="B20" s="404" t="s">
        <v>721</v>
      </c>
      <c r="C20" s="296"/>
      <c r="D20" s="296"/>
    </row>
    <row r="21" spans="1:4" s="93" customFormat="1" ht="12" customHeight="1" thickBot="1">
      <c r="A21" s="423" t="s">
        <v>576</v>
      </c>
      <c r="B21" s="405" t="s">
        <v>722</v>
      </c>
      <c r="C21" s="298"/>
      <c r="D21" s="298"/>
    </row>
    <row r="22" spans="1:4" s="93" customFormat="1" ht="12" customHeight="1" thickBot="1">
      <c r="A22" s="31" t="s">
        <v>476</v>
      </c>
      <c r="B22" s="21" t="s">
        <v>723</v>
      </c>
      <c r="C22" s="294">
        <f>+C23+C24+C25+C26+C27</f>
        <v>0</v>
      </c>
      <c r="D22" s="294">
        <f>+D23+D24+D25+D26+D27</f>
        <v>0</v>
      </c>
    </row>
    <row r="23" spans="1:4" s="93" customFormat="1" ht="12" customHeight="1">
      <c r="A23" s="421" t="s">
        <v>546</v>
      </c>
      <c r="B23" s="403" t="s">
        <v>724</v>
      </c>
      <c r="C23" s="297"/>
      <c r="D23" s="297"/>
    </row>
    <row r="24" spans="1:4" s="92" customFormat="1" ht="12" customHeight="1">
      <c r="A24" s="422" t="s">
        <v>547</v>
      </c>
      <c r="B24" s="404" t="s">
        <v>725</v>
      </c>
      <c r="C24" s="296"/>
      <c r="D24" s="296"/>
    </row>
    <row r="25" spans="1:4" s="93" customFormat="1" ht="12" customHeight="1">
      <c r="A25" s="422" t="s">
        <v>548</v>
      </c>
      <c r="B25" s="404" t="s">
        <v>150</v>
      </c>
      <c r="C25" s="296"/>
      <c r="D25" s="296"/>
    </row>
    <row r="26" spans="1:4" s="93" customFormat="1" ht="12" customHeight="1">
      <c r="A26" s="422" t="s">
        <v>549</v>
      </c>
      <c r="B26" s="404" t="s">
        <v>151</v>
      </c>
      <c r="C26" s="296"/>
      <c r="D26" s="296"/>
    </row>
    <row r="27" spans="1:4" s="93" customFormat="1" ht="12" customHeight="1">
      <c r="A27" s="422" t="s">
        <v>625</v>
      </c>
      <c r="B27" s="404" t="s">
        <v>726</v>
      </c>
      <c r="C27" s="296"/>
      <c r="D27" s="296"/>
    </row>
    <row r="28" spans="1:4" s="93" customFormat="1" ht="12" customHeight="1" thickBot="1">
      <c r="A28" s="423" t="s">
        <v>626</v>
      </c>
      <c r="B28" s="405" t="s">
        <v>727</v>
      </c>
      <c r="C28" s="298"/>
      <c r="D28" s="298"/>
    </row>
    <row r="29" spans="1:4" s="93" customFormat="1" ht="12" customHeight="1" thickBot="1">
      <c r="A29" s="31" t="s">
        <v>627</v>
      </c>
      <c r="B29" s="21" t="s">
        <v>728</v>
      </c>
      <c r="C29" s="300">
        <f>+C30+C33+C34+C35</f>
        <v>0</v>
      </c>
      <c r="D29" s="300">
        <f>+D30+D33+D34+D35</f>
        <v>0</v>
      </c>
    </row>
    <row r="30" spans="1:4" s="93" customFormat="1" ht="12" customHeight="1">
      <c r="A30" s="421" t="s">
        <v>729</v>
      </c>
      <c r="B30" s="403" t="s">
        <v>735</v>
      </c>
      <c r="C30" s="398">
        <f>+C31+C32</f>
        <v>0</v>
      </c>
      <c r="D30" s="398">
        <f>+D31+D32</f>
        <v>0</v>
      </c>
    </row>
    <row r="31" spans="1:4" s="93" customFormat="1" ht="12" customHeight="1">
      <c r="A31" s="422" t="s">
        <v>730</v>
      </c>
      <c r="B31" s="404" t="s">
        <v>736</v>
      </c>
      <c r="C31" s="296"/>
      <c r="D31" s="296"/>
    </row>
    <row r="32" spans="1:4" s="93" customFormat="1" ht="12" customHeight="1">
      <c r="A32" s="422" t="s">
        <v>731</v>
      </c>
      <c r="B32" s="404" t="s">
        <v>737</v>
      </c>
      <c r="C32" s="296"/>
      <c r="D32" s="296"/>
    </row>
    <row r="33" spans="1:4" s="93" customFormat="1" ht="12" customHeight="1">
      <c r="A33" s="422" t="s">
        <v>732</v>
      </c>
      <c r="B33" s="404" t="s">
        <v>738</v>
      </c>
      <c r="C33" s="296"/>
      <c r="D33" s="296"/>
    </row>
    <row r="34" spans="1:4" s="93" customFormat="1" ht="12" customHeight="1">
      <c r="A34" s="422" t="s">
        <v>733</v>
      </c>
      <c r="B34" s="404" t="s">
        <v>739</v>
      </c>
      <c r="C34" s="296"/>
      <c r="D34" s="296"/>
    </row>
    <row r="35" spans="1:4" s="93" customFormat="1" ht="12" customHeight="1" thickBot="1">
      <c r="A35" s="423" t="s">
        <v>734</v>
      </c>
      <c r="B35" s="405" t="s">
        <v>740</v>
      </c>
      <c r="C35" s="298"/>
      <c r="D35" s="298"/>
    </row>
    <row r="36" spans="1:4" s="93" customFormat="1" ht="12" customHeight="1" thickBot="1">
      <c r="A36" s="31" t="s">
        <v>478</v>
      </c>
      <c r="B36" s="21" t="s">
        <v>741</v>
      </c>
      <c r="C36" s="294">
        <f>SUM(C37:C46)</f>
        <v>2450000</v>
      </c>
      <c r="D36" s="294">
        <f>SUM(D37:D46)</f>
        <v>2720000</v>
      </c>
    </row>
    <row r="37" spans="1:4" s="93" customFormat="1" ht="12" customHeight="1">
      <c r="A37" s="421" t="s">
        <v>550</v>
      </c>
      <c r="B37" s="403" t="s">
        <v>744</v>
      </c>
      <c r="C37" s="297"/>
      <c r="D37" s="297"/>
    </row>
    <row r="38" spans="1:4" s="93" customFormat="1" ht="12" customHeight="1">
      <c r="A38" s="422" t="s">
        <v>551</v>
      </c>
      <c r="B38" s="404" t="s">
        <v>745</v>
      </c>
      <c r="C38" s="296">
        <v>2450000</v>
      </c>
      <c r="D38" s="296">
        <v>2720000</v>
      </c>
    </row>
    <row r="39" spans="1:4" s="93" customFormat="1" ht="12" customHeight="1">
      <c r="A39" s="422" t="s">
        <v>552</v>
      </c>
      <c r="B39" s="404" t="s">
        <v>746</v>
      </c>
      <c r="C39" s="296"/>
      <c r="D39" s="296"/>
    </row>
    <row r="40" spans="1:4" s="93" customFormat="1" ht="12" customHeight="1">
      <c r="A40" s="422" t="s">
        <v>629</v>
      </c>
      <c r="B40" s="404" t="s">
        <v>747</v>
      </c>
      <c r="C40" s="296"/>
      <c r="D40" s="296"/>
    </row>
    <row r="41" spans="1:4" s="93" customFormat="1" ht="12" customHeight="1">
      <c r="A41" s="422" t="s">
        <v>630</v>
      </c>
      <c r="B41" s="404" t="s">
        <v>748</v>
      </c>
      <c r="C41" s="296"/>
      <c r="D41" s="296"/>
    </row>
    <row r="42" spans="1:4" s="93" customFormat="1" ht="12" customHeight="1">
      <c r="A42" s="422" t="s">
        <v>631</v>
      </c>
      <c r="B42" s="404" t="s">
        <v>749</v>
      </c>
      <c r="C42" s="296"/>
      <c r="D42" s="296"/>
    </row>
    <row r="43" spans="1:4" s="93" customFormat="1" ht="12" customHeight="1">
      <c r="A43" s="422" t="s">
        <v>632</v>
      </c>
      <c r="B43" s="404" t="s">
        <v>750</v>
      </c>
      <c r="C43" s="296"/>
      <c r="D43" s="296"/>
    </row>
    <row r="44" spans="1:4" s="93" customFormat="1" ht="12" customHeight="1">
      <c r="A44" s="422" t="s">
        <v>633</v>
      </c>
      <c r="B44" s="404" t="s">
        <v>751</v>
      </c>
      <c r="C44" s="296"/>
      <c r="D44" s="296"/>
    </row>
    <row r="45" spans="1:4" s="93" customFormat="1" ht="12" customHeight="1">
      <c r="A45" s="422" t="s">
        <v>742</v>
      </c>
      <c r="B45" s="404" t="s">
        <v>752</v>
      </c>
      <c r="C45" s="299"/>
      <c r="D45" s="299"/>
    </row>
    <row r="46" spans="1:4" s="93" customFormat="1" ht="12" customHeight="1" thickBot="1">
      <c r="A46" s="423" t="s">
        <v>743</v>
      </c>
      <c r="B46" s="405" t="s">
        <v>753</v>
      </c>
      <c r="C46" s="392"/>
      <c r="D46" s="392"/>
    </row>
    <row r="47" spans="1:4" s="93" customFormat="1" ht="12" customHeight="1" thickBot="1">
      <c r="A47" s="31" t="s">
        <v>479</v>
      </c>
      <c r="B47" s="21" t="s">
        <v>754</v>
      </c>
      <c r="C47" s="294">
        <f>SUM(C48:C52)</f>
        <v>0</v>
      </c>
      <c r="D47" s="294">
        <f>SUM(D48:D52)</f>
        <v>0</v>
      </c>
    </row>
    <row r="48" spans="1:4" s="93" customFormat="1" ht="12" customHeight="1">
      <c r="A48" s="421" t="s">
        <v>553</v>
      </c>
      <c r="B48" s="403" t="s">
        <v>758</v>
      </c>
      <c r="C48" s="447"/>
      <c r="D48" s="447"/>
    </row>
    <row r="49" spans="1:4" s="93" customFormat="1" ht="12" customHeight="1">
      <c r="A49" s="422" t="s">
        <v>554</v>
      </c>
      <c r="B49" s="404" t="s">
        <v>759</v>
      </c>
      <c r="C49" s="299"/>
      <c r="D49" s="299"/>
    </row>
    <row r="50" spans="1:4" s="93" customFormat="1" ht="12" customHeight="1">
      <c r="A50" s="422" t="s">
        <v>755</v>
      </c>
      <c r="B50" s="404" t="s">
        <v>760</v>
      </c>
      <c r="C50" s="299"/>
      <c r="D50" s="299"/>
    </row>
    <row r="51" spans="1:4" s="93" customFormat="1" ht="12" customHeight="1">
      <c r="A51" s="422" t="s">
        <v>756</v>
      </c>
      <c r="B51" s="404" t="s">
        <v>761</v>
      </c>
      <c r="C51" s="299"/>
      <c r="D51" s="299"/>
    </row>
    <row r="52" spans="1:4" s="93" customFormat="1" ht="12" customHeight="1" thickBot="1">
      <c r="A52" s="423" t="s">
        <v>757</v>
      </c>
      <c r="B52" s="405" t="s">
        <v>762</v>
      </c>
      <c r="C52" s="392"/>
      <c r="D52" s="392"/>
    </row>
    <row r="53" spans="1:4" s="93" customFormat="1" ht="12" customHeight="1" thickBot="1">
      <c r="A53" s="31" t="s">
        <v>634</v>
      </c>
      <c r="B53" s="21" t="s">
        <v>763</v>
      </c>
      <c r="C53" s="294">
        <f>SUM(C54:C56)</f>
        <v>0</v>
      </c>
      <c r="D53" s="294">
        <f>SUM(D54:D56)</f>
        <v>0</v>
      </c>
    </row>
    <row r="54" spans="1:4" s="93" customFormat="1" ht="12" customHeight="1">
      <c r="A54" s="421" t="s">
        <v>555</v>
      </c>
      <c r="B54" s="403" t="s">
        <v>764</v>
      </c>
      <c r="C54" s="297"/>
      <c r="D54" s="297"/>
    </row>
    <row r="55" spans="1:4" s="93" customFormat="1" ht="12" customHeight="1">
      <c r="A55" s="422" t="s">
        <v>556</v>
      </c>
      <c r="B55" s="404" t="s">
        <v>152</v>
      </c>
      <c r="C55" s="296"/>
      <c r="D55" s="296"/>
    </row>
    <row r="56" spans="1:4" s="93" customFormat="1" ht="12" customHeight="1">
      <c r="A56" s="422" t="s">
        <v>767</v>
      </c>
      <c r="B56" s="404" t="s">
        <v>765</v>
      </c>
      <c r="C56" s="296"/>
      <c r="D56" s="296"/>
    </row>
    <row r="57" spans="1:4" s="93" customFormat="1" ht="12" customHeight="1" thickBot="1">
      <c r="A57" s="423" t="s">
        <v>768</v>
      </c>
      <c r="B57" s="405" t="s">
        <v>766</v>
      </c>
      <c r="C57" s="298"/>
      <c r="D57" s="298"/>
    </row>
    <row r="58" spans="1:4" s="93" customFormat="1" ht="12" customHeight="1" thickBot="1">
      <c r="A58" s="31" t="s">
        <v>481</v>
      </c>
      <c r="B58" s="289" t="s">
        <v>769</v>
      </c>
      <c r="C58" s="294">
        <f>SUM(C59:C61)</f>
        <v>0</v>
      </c>
      <c r="D58" s="294">
        <f>SUM(D59:D61)</f>
        <v>0</v>
      </c>
    </row>
    <row r="59" spans="1:4" s="93" customFormat="1" ht="12" customHeight="1">
      <c r="A59" s="421" t="s">
        <v>635</v>
      </c>
      <c r="B59" s="403" t="s">
        <v>771</v>
      </c>
      <c r="C59" s="299"/>
      <c r="D59" s="299"/>
    </row>
    <row r="60" spans="1:4" s="93" customFormat="1" ht="12" customHeight="1">
      <c r="A60" s="422" t="s">
        <v>636</v>
      </c>
      <c r="B60" s="404" t="s">
        <v>153</v>
      </c>
      <c r="C60" s="299"/>
      <c r="D60" s="299"/>
    </row>
    <row r="61" spans="1:4" s="93" customFormat="1" ht="12" customHeight="1">
      <c r="A61" s="422" t="s">
        <v>687</v>
      </c>
      <c r="B61" s="404" t="s">
        <v>772</v>
      </c>
      <c r="C61" s="299"/>
      <c r="D61" s="299"/>
    </row>
    <row r="62" spans="1:4" s="93" customFormat="1" ht="12" customHeight="1" thickBot="1">
      <c r="A62" s="423" t="s">
        <v>770</v>
      </c>
      <c r="B62" s="405" t="s">
        <v>773</v>
      </c>
      <c r="C62" s="299"/>
      <c r="D62" s="299"/>
    </row>
    <row r="63" spans="1:4" s="93" customFormat="1" ht="12" customHeight="1" thickBot="1">
      <c r="A63" s="31" t="s">
        <v>482</v>
      </c>
      <c r="B63" s="21" t="s">
        <v>774</v>
      </c>
      <c r="C63" s="300">
        <f>+C8+C15+C22+C29+C36+C47+C53+C58</f>
        <v>2450000</v>
      </c>
      <c r="D63" s="300">
        <f>+D8+D15+D22+D29+D36+D47+D53+D58</f>
        <v>2720000</v>
      </c>
    </row>
    <row r="64" spans="1:4" s="93" customFormat="1" ht="12" customHeight="1" thickBot="1">
      <c r="A64" s="424" t="s">
        <v>114</v>
      </c>
      <c r="B64" s="289" t="s">
        <v>776</v>
      </c>
      <c r="C64" s="294">
        <f>SUM(C65:C67)</f>
        <v>0</v>
      </c>
      <c r="D64" s="294">
        <f>SUM(D65:D67)</f>
        <v>0</v>
      </c>
    </row>
    <row r="65" spans="1:4" s="93" customFormat="1" ht="12" customHeight="1">
      <c r="A65" s="421" t="s">
        <v>12</v>
      </c>
      <c r="B65" s="403" t="s">
        <v>777</v>
      </c>
      <c r="C65" s="299"/>
      <c r="D65" s="299"/>
    </row>
    <row r="66" spans="1:4" s="93" customFormat="1" ht="12" customHeight="1">
      <c r="A66" s="422" t="s">
        <v>21</v>
      </c>
      <c r="B66" s="404" t="s">
        <v>778</v>
      </c>
      <c r="C66" s="299"/>
      <c r="D66" s="299"/>
    </row>
    <row r="67" spans="1:4" s="93" customFormat="1" ht="12" customHeight="1" thickBot="1">
      <c r="A67" s="423" t="s">
        <v>22</v>
      </c>
      <c r="B67" s="407" t="s">
        <v>779</v>
      </c>
      <c r="C67" s="299"/>
      <c r="D67" s="299"/>
    </row>
    <row r="68" spans="1:4" s="93" customFormat="1" ht="12" customHeight="1" thickBot="1">
      <c r="A68" s="424" t="s">
        <v>780</v>
      </c>
      <c r="B68" s="289" t="s">
        <v>781</v>
      </c>
      <c r="C68" s="294">
        <f>SUM(C69:C72)</f>
        <v>0</v>
      </c>
      <c r="D68" s="294">
        <f>SUM(D69:D72)</f>
        <v>0</v>
      </c>
    </row>
    <row r="69" spans="1:4" s="93" customFormat="1" ht="12" customHeight="1">
      <c r="A69" s="421" t="s">
        <v>603</v>
      </c>
      <c r="B69" s="403" t="s">
        <v>782</v>
      </c>
      <c r="C69" s="299"/>
      <c r="D69" s="299"/>
    </row>
    <row r="70" spans="1:4" s="93" customFormat="1" ht="12" customHeight="1">
      <c r="A70" s="422" t="s">
        <v>604</v>
      </c>
      <c r="B70" s="404" t="s">
        <v>783</v>
      </c>
      <c r="C70" s="299"/>
      <c r="D70" s="299"/>
    </row>
    <row r="71" spans="1:4" s="93" customFormat="1" ht="12" customHeight="1">
      <c r="A71" s="422" t="s">
        <v>13</v>
      </c>
      <c r="B71" s="404" t="s">
        <v>784</v>
      </c>
      <c r="C71" s="299"/>
      <c r="D71" s="299"/>
    </row>
    <row r="72" spans="1:4" s="93" customFormat="1" ht="12" customHeight="1" thickBot="1">
      <c r="A72" s="423" t="s">
        <v>14</v>
      </c>
      <c r="B72" s="405" t="s">
        <v>785</v>
      </c>
      <c r="C72" s="299"/>
      <c r="D72" s="299"/>
    </row>
    <row r="73" spans="1:4" s="93" customFormat="1" ht="12" customHeight="1" thickBot="1">
      <c r="A73" s="424" t="s">
        <v>786</v>
      </c>
      <c r="B73" s="289" t="s">
        <v>787</v>
      </c>
      <c r="C73" s="294">
        <f>SUM(C74:C75)</f>
        <v>0</v>
      </c>
      <c r="D73" s="294">
        <f>SUM(D74:D75)</f>
        <v>0</v>
      </c>
    </row>
    <row r="74" spans="1:4" s="93" customFormat="1" ht="12" customHeight="1">
      <c r="A74" s="421" t="s">
        <v>15</v>
      </c>
      <c r="B74" s="403" t="s">
        <v>788</v>
      </c>
      <c r="C74" s="299"/>
      <c r="D74" s="299"/>
    </row>
    <row r="75" spans="1:4" s="93" customFormat="1" ht="12" customHeight="1" thickBot="1">
      <c r="A75" s="423" t="s">
        <v>16</v>
      </c>
      <c r="B75" s="405" t="s">
        <v>789</v>
      </c>
      <c r="C75" s="299"/>
      <c r="D75" s="299"/>
    </row>
    <row r="76" spans="1:4" s="92" customFormat="1" ht="12" customHeight="1" thickBot="1">
      <c r="A76" s="424" t="s">
        <v>790</v>
      </c>
      <c r="B76" s="289" t="s">
        <v>791</v>
      </c>
      <c r="C76" s="294">
        <f>SUM(C77:C79)</f>
        <v>0</v>
      </c>
      <c r="D76" s="294">
        <f>SUM(D77:D79)</f>
        <v>0</v>
      </c>
    </row>
    <row r="77" spans="1:4" s="93" customFormat="1" ht="12" customHeight="1">
      <c r="A77" s="421" t="s">
        <v>17</v>
      </c>
      <c r="B77" s="403" t="s">
        <v>792</v>
      </c>
      <c r="C77" s="299"/>
      <c r="D77" s="299"/>
    </row>
    <row r="78" spans="1:4" s="93" customFormat="1" ht="12" customHeight="1">
      <c r="A78" s="422" t="s">
        <v>18</v>
      </c>
      <c r="B78" s="404" t="s">
        <v>793</v>
      </c>
      <c r="C78" s="299"/>
      <c r="D78" s="299"/>
    </row>
    <row r="79" spans="1:4" s="93" customFormat="1" ht="12" customHeight="1" thickBot="1">
      <c r="A79" s="423" t="s">
        <v>19</v>
      </c>
      <c r="B79" s="405" t="s">
        <v>794</v>
      </c>
      <c r="C79" s="299"/>
      <c r="D79" s="299"/>
    </row>
    <row r="80" spans="1:4" s="93" customFormat="1" ht="12" customHeight="1" thickBot="1">
      <c r="A80" s="424" t="s">
        <v>795</v>
      </c>
      <c r="B80" s="289" t="s">
        <v>20</v>
      </c>
      <c r="C80" s="294">
        <f>SUM(C81:C84)</f>
        <v>0</v>
      </c>
      <c r="D80" s="294">
        <f>SUM(D81:D84)</f>
        <v>0</v>
      </c>
    </row>
    <row r="81" spans="1:4" s="93" customFormat="1" ht="12" customHeight="1">
      <c r="A81" s="425" t="s">
        <v>796</v>
      </c>
      <c r="B81" s="403" t="s">
        <v>0</v>
      </c>
      <c r="C81" s="299"/>
      <c r="D81" s="299"/>
    </row>
    <row r="82" spans="1:4" s="93" customFormat="1" ht="12" customHeight="1">
      <c r="A82" s="426" t="s">
        <v>1</v>
      </c>
      <c r="B82" s="404" t="s">
        <v>2</v>
      </c>
      <c r="C82" s="299"/>
      <c r="D82" s="299"/>
    </row>
    <row r="83" spans="1:4" s="93" customFormat="1" ht="12" customHeight="1">
      <c r="A83" s="426" t="s">
        <v>3</v>
      </c>
      <c r="B83" s="404" t="s">
        <v>4</v>
      </c>
      <c r="C83" s="299"/>
      <c r="D83" s="299"/>
    </row>
    <row r="84" spans="1:4" s="92" customFormat="1" ht="12" customHeight="1" thickBot="1">
      <c r="A84" s="427" t="s">
        <v>5</v>
      </c>
      <c r="B84" s="405" t="s">
        <v>6</v>
      </c>
      <c r="C84" s="299"/>
      <c r="D84" s="299"/>
    </row>
    <row r="85" spans="1:4" s="92" customFormat="1" ht="12" customHeight="1" thickBot="1">
      <c r="A85" s="424" t="s">
        <v>7</v>
      </c>
      <c r="B85" s="289" t="s">
        <v>8</v>
      </c>
      <c r="C85" s="448"/>
      <c r="D85" s="448"/>
    </row>
    <row r="86" spans="1:4" s="92" customFormat="1" ht="12" customHeight="1" thickBot="1">
      <c r="A86" s="424" t="s">
        <v>9</v>
      </c>
      <c r="B86" s="411" t="s">
        <v>10</v>
      </c>
      <c r="C86" s="300">
        <f>+C64+C68+C73+C76+C80+C85</f>
        <v>0</v>
      </c>
      <c r="D86" s="300">
        <f>+D64+D68+D73+D76+D80+D85</f>
        <v>0</v>
      </c>
    </row>
    <row r="87" spans="1:4" s="92" customFormat="1" ht="12" customHeight="1" thickBot="1">
      <c r="A87" s="428" t="s">
        <v>23</v>
      </c>
      <c r="B87" s="413" t="s">
        <v>141</v>
      </c>
      <c r="C87" s="300">
        <f>+C63+C86</f>
        <v>2450000</v>
      </c>
      <c r="D87" s="300">
        <f>+D63+D86</f>
        <v>2720000</v>
      </c>
    </row>
    <row r="88" spans="1:4" s="93" customFormat="1" ht="15" customHeight="1">
      <c r="A88" s="238"/>
      <c r="B88" s="239"/>
      <c r="C88" s="365"/>
      <c r="D88" s="365"/>
    </row>
    <row r="89" spans="1:4" ht="13.5" thickBot="1">
      <c r="A89" s="429"/>
      <c r="B89" s="241"/>
      <c r="C89" s="366"/>
      <c r="D89" s="366"/>
    </row>
    <row r="90" spans="1:4" s="57" customFormat="1" ht="16.5" customHeight="1" thickBot="1">
      <c r="A90" s="242"/>
      <c r="B90" s="243" t="s">
        <v>513</v>
      </c>
      <c r="C90" s="367"/>
      <c r="D90" s="367"/>
    </row>
    <row r="91" spans="1:4" s="94" customFormat="1" ht="12" customHeight="1" thickBot="1">
      <c r="A91" s="395" t="s">
        <v>474</v>
      </c>
      <c r="B91" s="30" t="s">
        <v>26</v>
      </c>
      <c r="C91" s="293">
        <f>SUM(C92:C96)</f>
        <v>2450000</v>
      </c>
      <c r="D91" s="293">
        <f>SUM(D92:D96)</f>
        <v>2720000</v>
      </c>
    </row>
    <row r="92" spans="1:4" ht="12" customHeight="1">
      <c r="A92" s="430" t="s">
        <v>557</v>
      </c>
      <c r="B92" s="10" t="s">
        <v>504</v>
      </c>
      <c r="C92" s="295"/>
      <c r="D92" s="295"/>
    </row>
    <row r="93" spans="1:4" ht="12" customHeight="1">
      <c r="A93" s="422" t="s">
        <v>558</v>
      </c>
      <c r="B93" s="8" t="s">
        <v>637</v>
      </c>
      <c r="C93" s="296"/>
      <c r="D93" s="296"/>
    </row>
    <row r="94" spans="1:4" ht="12" customHeight="1">
      <c r="A94" s="422" t="s">
        <v>559</v>
      </c>
      <c r="B94" s="8" t="s">
        <v>594</v>
      </c>
      <c r="C94" s="298"/>
      <c r="D94" s="298"/>
    </row>
    <row r="95" spans="1:4" ht="12" customHeight="1">
      <c r="A95" s="422" t="s">
        <v>560</v>
      </c>
      <c r="B95" s="11" t="s">
        <v>638</v>
      </c>
      <c r="C95" s="298"/>
      <c r="D95" s="298"/>
    </row>
    <row r="96" spans="1:4" ht="12" customHeight="1">
      <c r="A96" s="422" t="s">
        <v>571</v>
      </c>
      <c r="B96" s="19" t="s">
        <v>639</v>
      </c>
      <c r="C96" s="298">
        <v>2450000</v>
      </c>
      <c r="D96" s="298">
        <v>2720000</v>
      </c>
    </row>
    <row r="97" spans="1:4" ht="12" customHeight="1">
      <c r="A97" s="422" t="s">
        <v>561</v>
      </c>
      <c r="B97" s="8" t="s">
        <v>27</v>
      </c>
      <c r="C97" s="298"/>
      <c r="D97" s="298"/>
    </row>
    <row r="98" spans="1:4" ht="12" customHeight="1">
      <c r="A98" s="422" t="s">
        <v>562</v>
      </c>
      <c r="B98" s="137" t="s">
        <v>28</v>
      </c>
      <c r="C98" s="298"/>
      <c r="D98" s="298"/>
    </row>
    <row r="99" spans="1:4" ht="12" customHeight="1">
      <c r="A99" s="422" t="s">
        <v>572</v>
      </c>
      <c r="B99" s="138" t="s">
        <v>29</v>
      </c>
      <c r="C99" s="298"/>
      <c r="D99" s="298"/>
    </row>
    <row r="100" spans="1:4" ht="12" customHeight="1">
      <c r="A100" s="422" t="s">
        <v>573</v>
      </c>
      <c r="B100" s="138" t="s">
        <v>30</v>
      </c>
      <c r="C100" s="298"/>
      <c r="D100" s="298"/>
    </row>
    <row r="101" spans="1:4" ht="12" customHeight="1">
      <c r="A101" s="422" t="s">
        <v>574</v>
      </c>
      <c r="B101" s="137" t="s">
        <v>31</v>
      </c>
      <c r="C101" s="298">
        <v>1000000</v>
      </c>
      <c r="D101" s="298">
        <v>1000000</v>
      </c>
    </row>
    <row r="102" spans="1:4" ht="12" customHeight="1">
      <c r="A102" s="422" t="s">
        <v>575</v>
      </c>
      <c r="B102" s="137" t="s">
        <v>32</v>
      </c>
      <c r="C102" s="298"/>
      <c r="D102" s="298"/>
    </row>
    <row r="103" spans="1:4" ht="12" customHeight="1">
      <c r="A103" s="422" t="s">
        <v>577</v>
      </c>
      <c r="B103" s="138" t="s">
        <v>33</v>
      </c>
      <c r="C103" s="298"/>
      <c r="D103" s="298"/>
    </row>
    <row r="104" spans="1:4" ht="12" customHeight="1">
      <c r="A104" s="431" t="s">
        <v>640</v>
      </c>
      <c r="B104" s="139" t="s">
        <v>34</v>
      </c>
      <c r="C104" s="298"/>
      <c r="D104" s="298"/>
    </row>
    <row r="105" spans="1:4" ht="12" customHeight="1">
      <c r="A105" s="422" t="s">
        <v>24</v>
      </c>
      <c r="B105" s="139" t="s">
        <v>35</v>
      </c>
      <c r="C105" s="298"/>
      <c r="D105" s="298"/>
    </row>
    <row r="106" spans="1:4" ht="12" customHeight="1" thickBot="1">
      <c r="A106" s="432" t="s">
        <v>25</v>
      </c>
      <c r="B106" s="140" t="s">
        <v>36</v>
      </c>
      <c r="C106" s="302">
        <v>1450000</v>
      </c>
      <c r="D106" s="302">
        <v>1720000</v>
      </c>
    </row>
    <row r="107" spans="1:4" ht="12" customHeight="1" thickBot="1">
      <c r="A107" s="31" t="s">
        <v>475</v>
      </c>
      <c r="B107" s="29" t="s">
        <v>37</v>
      </c>
      <c r="C107" s="294">
        <f>+C108+C110+C112</f>
        <v>0</v>
      </c>
      <c r="D107" s="294">
        <f>+D108+D110+D112</f>
        <v>0</v>
      </c>
    </row>
    <row r="108" spans="1:4" ht="12" customHeight="1">
      <c r="A108" s="421" t="s">
        <v>563</v>
      </c>
      <c r="B108" s="8" t="s">
        <v>686</v>
      </c>
      <c r="C108" s="297"/>
      <c r="D108" s="297"/>
    </row>
    <row r="109" spans="1:4" ht="12" customHeight="1">
      <c r="A109" s="421" t="s">
        <v>564</v>
      </c>
      <c r="B109" s="12" t="s">
        <v>41</v>
      </c>
      <c r="C109" s="297"/>
      <c r="D109" s="297"/>
    </row>
    <row r="110" spans="1:4" ht="12" customHeight="1">
      <c r="A110" s="421" t="s">
        <v>565</v>
      </c>
      <c r="B110" s="12" t="s">
        <v>641</v>
      </c>
      <c r="C110" s="296"/>
      <c r="D110" s="296"/>
    </row>
    <row r="111" spans="1:4" ht="12" customHeight="1">
      <c r="A111" s="421" t="s">
        <v>566</v>
      </c>
      <c r="B111" s="12" t="s">
        <v>42</v>
      </c>
      <c r="C111" s="267"/>
      <c r="D111" s="267"/>
    </row>
    <row r="112" spans="1:4" ht="12" customHeight="1">
      <c r="A112" s="421" t="s">
        <v>567</v>
      </c>
      <c r="B112" s="291" t="s">
        <v>688</v>
      </c>
      <c r="C112" s="267"/>
      <c r="D112" s="267"/>
    </row>
    <row r="113" spans="1:4" ht="12" customHeight="1">
      <c r="A113" s="421" t="s">
        <v>576</v>
      </c>
      <c r="B113" s="290" t="s">
        <v>154</v>
      </c>
      <c r="C113" s="267"/>
      <c r="D113" s="267"/>
    </row>
    <row r="114" spans="1:4" ht="12" customHeight="1">
      <c r="A114" s="421" t="s">
        <v>578</v>
      </c>
      <c r="B114" s="399" t="s">
        <v>47</v>
      </c>
      <c r="C114" s="267"/>
      <c r="D114" s="267"/>
    </row>
    <row r="115" spans="1:4" ht="12" customHeight="1">
      <c r="A115" s="421" t="s">
        <v>642</v>
      </c>
      <c r="B115" s="138" t="s">
        <v>30</v>
      </c>
      <c r="C115" s="267"/>
      <c r="D115" s="267"/>
    </row>
    <row r="116" spans="1:4" ht="12" customHeight="1">
      <c r="A116" s="421" t="s">
        <v>643</v>
      </c>
      <c r="B116" s="138" t="s">
        <v>46</v>
      </c>
      <c r="C116" s="267"/>
      <c r="D116" s="267"/>
    </row>
    <row r="117" spans="1:4" ht="12" customHeight="1">
      <c r="A117" s="421" t="s">
        <v>644</v>
      </c>
      <c r="B117" s="138" t="s">
        <v>45</v>
      </c>
      <c r="C117" s="267"/>
      <c r="D117" s="267"/>
    </row>
    <row r="118" spans="1:4" ht="12" customHeight="1">
      <c r="A118" s="421" t="s">
        <v>38</v>
      </c>
      <c r="B118" s="138" t="s">
        <v>33</v>
      </c>
      <c r="C118" s="267"/>
      <c r="D118" s="267"/>
    </row>
    <row r="119" spans="1:4" ht="12" customHeight="1">
      <c r="A119" s="421" t="s">
        <v>39</v>
      </c>
      <c r="B119" s="138" t="s">
        <v>44</v>
      </c>
      <c r="C119" s="267"/>
      <c r="D119" s="267"/>
    </row>
    <row r="120" spans="1:4" ht="12" customHeight="1" thickBot="1">
      <c r="A120" s="431" t="s">
        <v>40</v>
      </c>
      <c r="B120" s="138" t="s">
        <v>43</v>
      </c>
      <c r="C120" s="268"/>
      <c r="D120" s="268"/>
    </row>
    <row r="121" spans="1:4" ht="12" customHeight="1" thickBot="1">
      <c r="A121" s="31" t="s">
        <v>476</v>
      </c>
      <c r="B121" s="120" t="s">
        <v>48</v>
      </c>
      <c r="C121" s="294">
        <f>+C122+C123</f>
        <v>0</v>
      </c>
      <c r="D121" s="294">
        <f>+D122+D123</f>
        <v>0</v>
      </c>
    </row>
    <row r="122" spans="1:4" ht="12" customHeight="1">
      <c r="A122" s="421" t="s">
        <v>546</v>
      </c>
      <c r="B122" s="9" t="s">
        <v>515</v>
      </c>
      <c r="C122" s="297"/>
      <c r="D122" s="297"/>
    </row>
    <row r="123" spans="1:4" ht="12" customHeight="1" thickBot="1">
      <c r="A123" s="423" t="s">
        <v>547</v>
      </c>
      <c r="B123" s="12" t="s">
        <v>516</v>
      </c>
      <c r="C123" s="298"/>
      <c r="D123" s="298"/>
    </row>
    <row r="124" spans="1:4" ht="12" customHeight="1" thickBot="1">
      <c r="A124" s="31" t="s">
        <v>477</v>
      </c>
      <c r="B124" s="120" t="s">
        <v>49</v>
      </c>
      <c r="C124" s="294">
        <f>+C91+C107+C121</f>
        <v>2450000</v>
      </c>
      <c r="D124" s="294">
        <f>+D91+D107+D121</f>
        <v>2720000</v>
      </c>
    </row>
    <row r="125" spans="1:4" ht="12" customHeight="1" thickBot="1">
      <c r="A125" s="31" t="s">
        <v>478</v>
      </c>
      <c r="B125" s="120" t="s">
        <v>50</v>
      </c>
      <c r="C125" s="294">
        <f>+C126+C127+C128</f>
        <v>0</v>
      </c>
      <c r="D125" s="294">
        <f>+D126+D127+D128</f>
        <v>0</v>
      </c>
    </row>
    <row r="126" spans="1:4" s="94" customFormat="1" ht="12" customHeight="1">
      <c r="A126" s="421" t="s">
        <v>550</v>
      </c>
      <c r="B126" s="9" t="s">
        <v>51</v>
      </c>
      <c r="C126" s="267"/>
      <c r="D126" s="267"/>
    </row>
    <row r="127" spans="1:4" ht="12" customHeight="1">
      <c r="A127" s="421" t="s">
        <v>551</v>
      </c>
      <c r="B127" s="9" t="s">
        <v>52</v>
      </c>
      <c r="C127" s="267"/>
      <c r="D127" s="267"/>
    </row>
    <row r="128" spans="1:4" ht="12" customHeight="1" thickBot="1">
      <c r="A128" s="431" t="s">
        <v>552</v>
      </c>
      <c r="B128" s="7" t="s">
        <v>53</v>
      </c>
      <c r="C128" s="267"/>
      <c r="D128" s="267"/>
    </row>
    <row r="129" spans="1:4" ht="12" customHeight="1" thickBot="1">
      <c r="A129" s="31" t="s">
        <v>479</v>
      </c>
      <c r="B129" s="120" t="s">
        <v>113</v>
      </c>
      <c r="C129" s="294">
        <f>+C130+C131+C132+C133</f>
        <v>0</v>
      </c>
      <c r="D129" s="294">
        <f>+D130+D131+D132+D133</f>
        <v>0</v>
      </c>
    </row>
    <row r="130" spans="1:4" ht="12" customHeight="1">
      <c r="A130" s="421" t="s">
        <v>553</v>
      </c>
      <c r="B130" s="9" t="s">
        <v>54</v>
      </c>
      <c r="C130" s="267"/>
      <c r="D130" s="267"/>
    </row>
    <row r="131" spans="1:4" ht="12" customHeight="1">
      <c r="A131" s="421" t="s">
        <v>554</v>
      </c>
      <c r="B131" s="9" t="s">
        <v>55</v>
      </c>
      <c r="C131" s="267"/>
      <c r="D131" s="267"/>
    </row>
    <row r="132" spans="1:4" ht="12" customHeight="1">
      <c r="A132" s="421" t="s">
        <v>755</v>
      </c>
      <c r="B132" s="9" t="s">
        <v>56</v>
      </c>
      <c r="C132" s="267"/>
      <c r="D132" s="267"/>
    </row>
    <row r="133" spans="1:4" s="94" customFormat="1" ht="12" customHeight="1" thickBot="1">
      <c r="A133" s="431" t="s">
        <v>756</v>
      </c>
      <c r="B133" s="7" t="s">
        <v>57</v>
      </c>
      <c r="C133" s="267"/>
      <c r="D133" s="267"/>
    </row>
    <row r="134" spans="1:11" ht="12" customHeight="1" thickBot="1">
      <c r="A134" s="31" t="s">
        <v>480</v>
      </c>
      <c r="B134" s="120" t="s">
        <v>58</v>
      </c>
      <c r="C134" s="300">
        <f>+C135+C136+C137+C138</f>
        <v>0</v>
      </c>
      <c r="D134" s="300">
        <f>+D135+D136+D137+D138</f>
        <v>0</v>
      </c>
      <c r="K134" s="250"/>
    </row>
    <row r="135" spans="1:4" ht="12.75">
      <c r="A135" s="421" t="s">
        <v>555</v>
      </c>
      <c r="B135" s="9" t="s">
        <v>59</v>
      </c>
      <c r="C135" s="267"/>
      <c r="D135" s="267"/>
    </row>
    <row r="136" spans="1:4" ht="12" customHeight="1">
      <c r="A136" s="421" t="s">
        <v>556</v>
      </c>
      <c r="B136" s="9" t="s">
        <v>69</v>
      </c>
      <c r="C136" s="267"/>
      <c r="D136" s="267"/>
    </row>
    <row r="137" spans="1:4" s="94" customFormat="1" ht="12" customHeight="1">
      <c r="A137" s="421" t="s">
        <v>767</v>
      </c>
      <c r="B137" s="9" t="s">
        <v>60</v>
      </c>
      <c r="C137" s="267"/>
      <c r="D137" s="267"/>
    </row>
    <row r="138" spans="1:4" s="94" customFormat="1" ht="12" customHeight="1" thickBot="1">
      <c r="A138" s="431" t="s">
        <v>768</v>
      </c>
      <c r="B138" s="7" t="s">
        <v>61</v>
      </c>
      <c r="C138" s="267"/>
      <c r="D138" s="267"/>
    </row>
    <row r="139" spans="1:4" s="94" customFormat="1" ht="12" customHeight="1" thickBot="1">
      <c r="A139" s="31" t="s">
        <v>481</v>
      </c>
      <c r="B139" s="120" t="s">
        <v>62</v>
      </c>
      <c r="C139" s="303">
        <f>+C140+C141+C142+C143</f>
        <v>0</v>
      </c>
      <c r="D139" s="303">
        <f>+D140+D141+D142+D143</f>
        <v>0</v>
      </c>
    </row>
    <row r="140" spans="1:4" s="94" customFormat="1" ht="12" customHeight="1">
      <c r="A140" s="421" t="s">
        <v>635</v>
      </c>
      <c r="B140" s="9" t="s">
        <v>63</v>
      </c>
      <c r="C140" s="267"/>
      <c r="D140" s="267"/>
    </row>
    <row r="141" spans="1:4" s="94" customFormat="1" ht="12" customHeight="1">
      <c r="A141" s="421" t="s">
        <v>636</v>
      </c>
      <c r="B141" s="9" t="s">
        <v>64</v>
      </c>
      <c r="C141" s="267"/>
      <c r="D141" s="267"/>
    </row>
    <row r="142" spans="1:4" s="94" customFormat="1" ht="12" customHeight="1">
      <c r="A142" s="421" t="s">
        <v>687</v>
      </c>
      <c r="B142" s="9" t="s">
        <v>65</v>
      </c>
      <c r="C142" s="267"/>
      <c r="D142" s="267"/>
    </row>
    <row r="143" spans="1:4" ht="12.75" customHeight="1" thickBot="1">
      <c r="A143" s="421" t="s">
        <v>770</v>
      </c>
      <c r="B143" s="9" t="s">
        <v>66</v>
      </c>
      <c r="C143" s="267"/>
      <c r="D143" s="267"/>
    </row>
    <row r="144" spans="1:4" ht="12" customHeight="1" thickBot="1">
      <c r="A144" s="31" t="s">
        <v>482</v>
      </c>
      <c r="B144" s="120" t="s">
        <v>67</v>
      </c>
      <c r="C144" s="415">
        <f>+C125+C129+C134+C139</f>
        <v>0</v>
      </c>
      <c r="D144" s="415">
        <f>+D125+D129+D134+D139</f>
        <v>0</v>
      </c>
    </row>
    <row r="145" spans="1:4" ht="15" customHeight="1" thickBot="1">
      <c r="A145" s="433" t="s">
        <v>483</v>
      </c>
      <c r="B145" s="376" t="s">
        <v>68</v>
      </c>
      <c r="C145" s="415">
        <f>+C124+C144</f>
        <v>2450000</v>
      </c>
      <c r="D145" s="415">
        <f>+D124+D144</f>
        <v>2720000</v>
      </c>
    </row>
    <row r="146" spans="1:4" ht="13.5" thickBot="1">
      <c r="A146" s="383"/>
      <c r="B146" s="384"/>
      <c r="C146" s="385"/>
      <c r="D146" s="385"/>
    </row>
    <row r="147" spans="1:4" ht="15" customHeight="1" thickBot="1">
      <c r="A147" s="247" t="s">
        <v>660</v>
      </c>
      <c r="B147" s="248"/>
      <c r="C147" s="117"/>
      <c r="D147" s="117"/>
    </row>
    <row r="148" spans="1:4" ht="14.25" customHeight="1" thickBot="1">
      <c r="A148" s="247" t="s">
        <v>661</v>
      </c>
      <c r="B148" s="248"/>
      <c r="C148" s="117"/>
      <c r="D148" s="117"/>
    </row>
    <row r="149" spans="1:5" ht="15.75">
      <c r="A149" s="1085" t="s">
        <v>872</v>
      </c>
      <c r="B149" s="1086"/>
      <c r="C149" s="1086"/>
      <c r="D149" s="1086"/>
      <c r="E149" s="1086"/>
    </row>
  </sheetData>
  <sheetProtection formatCells="0"/>
  <mergeCells count="1">
    <mergeCell ref="A149:E1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0"/>
  <sheetViews>
    <sheetView view="pageBreakPreview" zoomScale="85" zoomScaleSheetLayoutView="85" workbookViewId="0" topLeftCell="A142">
      <selection activeCell="D140" sqref="D140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224"/>
      <c r="B1" s="226"/>
      <c r="C1" s="249" t="s">
        <v>857</v>
      </c>
    </row>
    <row r="2" spans="1:3" s="90" customFormat="1" ht="21" customHeight="1">
      <c r="A2" s="393" t="s">
        <v>519</v>
      </c>
      <c r="B2" s="355" t="s">
        <v>682</v>
      </c>
      <c r="C2" s="357" t="s">
        <v>508</v>
      </c>
    </row>
    <row r="3" spans="1:3" s="90" customFormat="1" ht="16.5" thickBot="1">
      <c r="A3" s="227" t="s">
        <v>657</v>
      </c>
      <c r="B3" s="356" t="s">
        <v>157</v>
      </c>
      <c r="C3" s="358">
        <v>3</v>
      </c>
    </row>
    <row r="4" spans="1:3" s="91" customFormat="1" ht="15.75" customHeight="1" thickBot="1">
      <c r="A4" s="228"/>
      <c r="B4" s="228"/>
      <c r="C4" s="229"/>
    </row>
    <row r="5" spans="1:3" ht="13.5" thickBot="1">
      <c r="A5" s="394" t="s">
        <v>659</v>
      </c>
      <c r="B5" s="230" t="s">
        <v>509</v>
      </c>
      <c r="C5" s="359" t="s">
        <v>510</v>
      </c>
    </row>
    <row r="6" spans="1:3" s="57" customFormat="1" ht="12.75" customHeight="1" thickBot="1">
      <c r="A6" s="197">
        <v>1</v>
      </c>
      <c r="B6" s="198">
        <v>2</v>
      </c>
      <c r="C6" s="199">
        <v>3</v>
      </c>
    </row>
    <row r="7" spans="1:3" s="57" customFormat="1" ht="15.75" customHeight="1" thickBot="1">
      <c r="A7" s="232"/>
      <c r="B7" s="233" t="s">
        <v>511</v>
      </c>
      <c r="C7" s="360"/>
    </row>
    <row r="8" spans="1:3" s="57" customFormat="1" ht="12" customHeight="1" thickBot="1">
      <c r="A8" s="31" t="s">
        <v>474</v>
      </c>
      <c r="B8" s="21" t="s">
        <v>711</v>
      </c>
      <c r="C8" s="294">
        <f>+C9+C10+C11+C12+C13+C14</f>
        <v>99660800</v>
      </c>
    </row>
    <row r="9" spans="1:3" s="92" customFormat="1" ht="12" customHeight="1">
      <c r="A9" s="421" t="s">
        <v>557</v>
      </c>
      <c r="B9" s="403" t="s">
        <v>712</v>
      </c>
      <c r="C9" s="297">
        <v>99660800</v>
      </c>
    </row>
    <row r="10" spans="1:3" s="93" customFormat="1" ht="12" customHeight="1">
      <c r="A10" s="422" t="s">
        <v>558</v>
      </c>
      <c r="B10" s="404" t="s">
        <v>713</v>
      </c>
      <c r="C10" s="296"/>
    </row>
    <row r="11" spans="1:3" s="93" customFormat="1" ht="12" customHeight="1">
      <c r="A11" s="422" t="s">
        <v>559</v>
      </c>
      <c r="B11" s="404" t="s">
        <v>714</v>
      </c>
      <c r="C11" s="296"/>
    </row>
    <row r="12" spans="1:3" s="93" customFormat="1" ht="12" customHeight="1">
      <c r="A12" s="422" t="s">
        <v>560</v>
      </c>
      <c r="B12" s="404" t="s">
        <v>715</v>
      </c>
      <c r="C12" s="296"/>
    </row>
    <row r="13" spans="1:3" s="93" customFormat="1" ht="12" customHeight="1">
      <c r="A13" s="422" t="s">
        <v>602</v>
      </c>
      <c r="B13" s="404" t="s">
        <v>716</v>
      </c>
      <c r="C13" s="803"/>
    </row>
    <row r="14" spans="1:3" s="92" customFormat="1" ht="12" customHeight="1" thickBot="1">
      <c r="A14" s="423" t="s">
        <v>561</v>
      </c>
      <c r="B14" s="405" t="s">
        <v>717</v>
      </c>
      <c r="C14" s="804"/>
    </row>
    <row r="15" spans="1:3" s="92" customFormat="1" ht="12" customHeight="1" thickBot="1">
      <c r="A15" s="31" t="s">
        <v>475</v>
      </c>
      <c r="B15" s="289" t="s">
        <v>718</v>
      </c>
      <c r="C15" s="294">
        <f>+C16+C17+C18+C19+C20</f>
        <v>0</v>
      </c>
    </row>
    <row r="16" spans="1:3" s="92" customFormat="1" ht="12" customHeight="1">
      <c r="A16" s="421" t="s">
        <v>563</v>
      </c>
      <c r="B16" s="403" t="s">
        <v>719</v>
      </c>
      <c r="C16" s="297"/>
    </row>
    <row r="17" spans="1:3" s="92" customFormat="1" ht="12" customHeight="1">
      <c r="A17" s="422" t="s">
        <v>564</v>
      </c>
      <c r="B17" s="404" t="s">
        <v>720</v>
      </c>
      <c r="C17" s="296"/>
    </row>
    <row r="18" spans="1:3" s="92" customFormat="1" ht="12" customHeight="1">
      <c r="A18" s="422" t="s">
        <v>565</v>
      </c>
      <c r="B18" s="404" t="s">
        <v>148</v>
      </c>
      <c r="C18" s="296"/>
    </row>
    <row r="19" spans="1:3" s="92" customFormat="1" ht="12" customHeight="1">
      <c r="A19" s="422" t="s">
        <v>566</v>
      </c>
      <c r="B19" s="404" t="s">
        <v>149</v>
      </c>
      <c r="C19" s="296"/>
    </row>
    <row r="20" spans="1:3" s="92" customFormat="1" ht="12" customHeight="1">
      <c r="A20" s="422" t="s">
        <v>567</v>
      </c>
      <c r="B20" s="404" t="s">
        <v>721</v>
      </c>
      <c r="C20" s="296"/>
    </row>
    <row r="21" spans="1:3" s="93" customFormat="1" ht="12" customHeight="1" thickBot="1">
      <c r="A21" s="423" t="s">
        <v>576</v>
      </c>
      <c r="B21" s="405" t="s">
        <v>722</v>
      </c>
      <c r="C21" s="298"/>
    </row>
    <row r="22" spans="1:3" s="93" customFormat="1" ht="12" customHeight="1" thickBot="1">
      <c r="A22" s="31" t="s">
        <v>476</v>
      </c>
      <c r="B22" s="21" t="s">
        <v>723</v>
      </c>
      <c r="C22" s="294">
        <f>+C23+C24+C25+C26+C27</f>
        <v>0</v>
      </c>
    </row>
    <row r="23" spans="1:3" s="93" customFormat="1" ht="12" customHeight="1">
      <c r="A23" s="421" t="s">
        <v>546</v>
      </c>
      <c r="B23" s="403" t="s">
        <v>724</v>
      </c>
      <c r="C23" s="297"/>
    </row>
    <row r="24" spans="1:3" s="92" customFormat="1" ht="12" customHeight="1">
      <c r="A24" s="422" t="s">
        <v>547</v>
      </c>
      <c r="B24" s="404" t="s">
        <v>725</v>
      </c>
      <c r="C24" s="296"/>
    </row>
    <row r="25" spans="1:3" s="93" customFormat="1" ht="12" customHeight="1">
      <c r="A25" s="422" t="s">
        <v>548</v>
      </c>
      <c r="B25" s="404" t="s">
        <v>150</v>
      </c>
      <c r="C25" s="296"/>
    </row>
    <row r="26" spans="1:3" s="93" customFormat="1" ht="12" customHeight="1">
      <c r="A26" s="422" t="s">
        <v>549</v>
      </c>
      <c r="B26" s="404" t="s">
        <v>151</v>
      </c>
      <c r="C26" s="296"/>
    </row>
    <row r="27" spans="1:3" s="93" customFormat="1" ht="12" customHeight="1">
      <c r="A27" s="422" t="s">
        <v>625</v>
      </c>
      <c r="B27" s="404" t="s">
        <v>726</v>
      </c>
      <c r="C27" s="296"/>
    </row>
    <row r="28" spans="1:3" s="93" customFormat="1" ht="12" customHeight="1" thickBot="1">
      <c r="A28" s="423" t="s">
        <v>626</v>
      </c>
      <c r="B28" s="405" t="s">
        <v>727</v>
      </c>
      <c r="C28" s="298"/>
    </row>
    <row r="29" spans="1:3" s="93" customFormat="1" ht="12" customHeight="1" thickBot="1">
      <c r="A29" s="31" t="s">
        <v>627</v>
      </c>
      <c r="B29" s="21" t="s">
        <v>728</v>
      </c>
      <c r="C29" s="300">
        <f>+C30+C33+C34+C35</f>
        <v>0</v>
      </c>
    </row>
    <row r="30" spans="1:3" s="93" customFormat="1" ht="12" customHeight="1">
      <c r="A30" s="421" t="s">
        <v>729</v>
      </c>
      <c r="B30" s="403" t="s">
        <v>735</v>
      </c>
      <c r="C30" s="398">
        <f>+C31+C32</f>
        <v>0</v>
      </c>
    </row>
    <row r="31" spans="1:3" s="93" customFormat="1" ht="12" customHeight="1">
      <c r="A31" s="422" t="s">
        <v>730</v>
      </c>
      <c r="B31" s="404" t="s">
        <v>736</v>
      </c>
      <c r="C31" s="296"/>
    </row>
    <row r="32" spans="1:3" s="93" customFormat="1" ht="12" customHeight="1">
      <c r="A32" s="422" t="s">
        <v>731</v>
      </c>
      <c r="B32" s="404" t="s">
        <v>737</v>
      </c>
      <c r="C32" s="296"/>
    </row>
    <row r="33" spans="1:3" s="93" customFormat="1" ht="12" customHeight="1">
      <c r="A33" s="422" t="s">
        <v>732</v>
      </c>
      <c r="B33" s="404" t="s">
        <v>738</v>
      </c>
      <c r="C33" s="296"/>
    </row>
    <row r="34" spans="1:3" s="93" customFormat="1" ht="12" customHeight="1">
      <c r="A34" s="422" t="s">
        <v>733</v>
      </c>
      <c r="B34" s="404" t="s">
        <v>739</v>
      </c>
      <c r="C34" s="296"/>
    </row>
    <row r="35" spans="1:3" s="93" customFormat="1" ht="12" customHeight="1" thickBot="1">
      <c r="A35" s="423" t="s">
        <v>734</v>
      </c>
      <c r="B35" s="405" t="s">
        <v>740</v>
      </c>
      <c r="C35" s="298"/>
    </row>
    <row r="36" spans="1:3" s="93" customFormat="1" ht="12" customHeight="1" thickBot="1">
      <c r="A36" s="31" t="s">
        <v>478</v>
      </c>
      <c r="B36" s="21" t="s">
        <v>741</v>
      </c>
      <c r="C36" s="294">
        <f>SUM(C37:C46)</f>
        <v>0</v>
      </c>
    </row>
    <row r="37" spans="1:3" s="93" customFormat="1" ht="12" customHeight="1">
      <c r="A37" s="421" t="s">
        <v>550</v>
      </c>
      <c r="B37" s="403" t="s">
        <v>744</v>
      </c>
      <c r="C37" s="297"/>
    </row>
    <row r="38" spans="1:3" s="93" customFormat="1" ht="12" customHeight="1">
      <c r="A38" s="422" t="s">
        <v>551</v>
      </c>
      <c r="B38" s="404" t="s">
        <v>745</v>
      </c>
      <c r="C38" s="296"/>
    </row>
    <row r="39" spans="1:3" s="93" customFormat="1" ht="12" customHeight="1">
      <c r="A39" s="422" t="s">
        <v>552</v>
      </c>
      <c r="B39" s="404" t="s">
        <v>746</v>
      </c>
      <c r="C39" s="296"/>
    </row>
    <row r="40" spans="1:3" s="93" customFormat="1" ht="12" customHeight="1">
      <c r="A40" s="422" t="s">
        <v>629</v>
      </c>
      <c r="B40" s="404" t="s">
        <v>747</v>
      </c>
      <c r="C40" s="296"/>
    </row>
    <row r="41" spans="1:3" s="93" customFormat="1" ht="12" customHeight="1">
      <c r="A41" s="422" t="s">
        <v>630</v>
      </c>
      <c r="B41" s="404" t="s">
        <v>748</v>
      </c>
      <c r="C41" s="296"/>
    </row>
    <row r="42" spans="1:3" s="93" customFormat="1" ht="12" customHeight="1">
      <c r="A42" s="422" t="s">
        <v>631</v>
      </c>
      <c r="B42" s="404" t="s">
        <v>749</v>
      </c>
      <c r="C42" s="296"/>
    </row>
    <row r="43" spans="1:3" s="93" customFormat="1" ht="12" customHeight="1">
      <c r="A43" s="422" t="s">
        <v>632</v>
      </c>
      <c r="B43" s="404" t="s">
        <v>750</v>
      </c>
      <c r="C43" s="296"/>
    </row>
    <row r="44" spans="1:3" s="93" customFormat="1" ht="12" customHeight="1">
      <c r="A44" s="422" t="s">
        <v>633</v>
      </c>
      <c r="B44" s="404" t="s">
        <v>751</v>
      </c>
      <c r="C44" s="296"/>
    </row>
    <row r="45" spans="1:3" s="93" customFormat="1" ht="12" customHeight="1">
      <c r="A45" s="422" t="s">
        <v>742</v>
      </c>
      <c r="B45" s="404" t="s">
        <v>752</v>
      </c>
      <c r="C45" s="299"/>
    </row>
    <row r="46" spans="1:3" s="93" customFormat="1" ht="12" customHeight="1" thickBot="1">
      <c r="A46" s="423" t="s">
        <v>743</v>
      </c>
      <c r="B46" s="405" t="s">
        <v>753</v>
      </c>
      <c r="C46" s="392"/>
    </row>
    <row r="47" spans="1:3" s="93" customFormat="1" ht="12" customHeight="1" thickBot="1">
      <c r="A47" s="31" t="s">
        <v>479</v>
      </c>
      <c r="B47" s="21" t="s">
        <v>754</v>
      </c>
      <c r="C47" s="294">
        <f>SUM(C48:C52)</f>
        <v>0</v>
      </c>
    </row>
    <row r="48" spans="1:3" s="93" customFormat="1" ht="12" customHeight="1">
      <c r="A48" s="421" t="s">
        <v>553</v>
      </c>
      <c r="B48" s="403" t="s">
        <v>758</v>
      </c>
      <c r="C48" s="447"/>
    </row>
    <row r="49" spans="1:3" s="93" customFormat="1" ht="12" customHeight="1">
      <c r="A49" s="422" t="s">
        <v>554</v>
      </c>
      <c r="B49" s="404" t="s">
        <v>759</v>
      </c>
      <c r="C49" s="299"/>
    </row>
    <row r="50" spans="1:3" s="93" customFormat="1" ht="12" customHeight="1">
      <c r="A50" s="422" t="s">
        <v>755</v>
      </c>
      <c r="B50" s="404" t="s">
        <v>760</v>
      </c>
      <c r="C50" s="299"/>
    </row>
    <row r="51" spans="1:3" s="93" customFormat="1" ht="12" customHeight="1">
      <c r="A51" s="422" t="s">
        <v>756</v>
      </c>
      <c r="B51" s="404" t="s">
        <v>761</v>
      </c>
      <c r="C51" s="299"/>
    </row>
    <row r="52" spans="1:3" s="93" customFormat="1" ht="12" customHeight="1" thickBot="1">
      <c r="A52" s="423" t="s">
        <v>757</v>
      </c>
      <c r="B52" s="405" t="s">
        <v>762</v>
      </c>
      <c r="C52" s="392"/>
    </row>
    <row r="53" spans="1:3" s="93" customFormat="1" ht="12" customHeight="1" thickBot="1">
      <c r="A53" s="31" t="s">
        <v>634</v>
      </c>
      <c r="B53" s="21" t="s">
        <v>763</v>
      </c>
      <c r="C53" s="294">
        <f>SUM(C54:C56)</f>
        <v>0</v>
      </c>
    </row>
    <row r="54" spans="1:3" s="93" customFormat="1" ht="12" customHeight="1">
      <c r="A54" s="421" t="s">
        <v>555</v>
      </c>
      <c r="B54" s="403" t="s">
        <v>764</v>
      </c>
      <c r="C54" s="297"/>
    </row>
    <row r="55" spans="1:3" s="93" customFormat="1" ht="12" customHeight="1">
      <c r="A55" s="422" t="s">
        <v>556</v>
      </c>
      <c r="B55" s="404" t="s">
        <v>152</v>
      </c>
      <c r="C55" s="296"/>
    </row>
    <row r="56" spans="1:3" s="93" customFormat="1" ht="12" customHeight="1">
      <c r="A56" s="422" t="s">
        <v>767</v>
      </c>
      <c r="B56" s="404" t="s">
        <v>765</v>
      </c>
      <c r="C56" s="296"/>
    </row>
    <row r="57" spans="1:3" s="93" customFormat="1" ht="12" customHeight="1" thickBot="1">
      <c r="A57" s="423" t="s">
        <v>768</v>
      </c>
      <c r="B57" s="405" t="s">
        <v>766</v>
      </c>
      <c r="C57" s="298"/>
    </row>
    <row r="58" spans="1:3" s="93" customFormat="1" ht="12" customHeight="1" thickBot="1">
      <c r="A58" s="31" t="s">
        <v>481</v>
      </c>
      <c r="B58" s="289" t="s">
        <v>769</v>
      </c>
      <c r="C58" s="294">
        <f>SUM(C59:C61)</f>
        <v>0</v>
      </c>
    </row>
    <row r="59" spans="1:3" s="93" customFormat="1" ht="12" customHeight="1">
      <c r="A59" s="421" t="s">
        <v>635</v>
      </c>
      <c r="B59" s="403" t="s">
        <v>771</v>
      </c>
      <c r="C59" s="299"/>
    </row>
    <row r="60" spans="1:3" s="93" customFormat="1" ht="12" customHeight="1">
      <c r="A60" s="422" t="s">
        <v>636</v>
      </c>
      <c r="B60" s="404" t="s">
        <v>153</v>
      </c>
      <c r="C60" s="299"/>
    </row>
    <row r="61" spans="1:3" s="93" customFormat="1" ht="12" customHeight="1">
      <c r="A61" s="422" t="s">
        <v>687</v>
      </c>
      <c r="B61" s="404" t="s">
        <v>772</v>
      </c>
      <c r="C61" s="299"/>
    </row>
    <row r="62" spans="1:3" s="93" customFormat="1" ht="12" customHeight="1" thickBot="1">
      <c r="A62" s="423" t="s">
        <v>770</v>
      </c>
      <c r="B62" s="405" t="s">
        <v>773</v>
      </c>
      <c r="C62" s="299"/>
    </row>
    <row r="63" spans="1:3" s="93" customFormat="1" ht="12" customHeight="1" thickBot="1">
      <c r="A63" s="31" t="s">
        <v>482</v>
      </c>
      <c r="B63" s="21" t="s">
        <v>774</v>
      </c>
      <c r="C63" s="300">
        <f>+C8+C15+C22+C29+C36+C47+C53+C58</f>
        <v>99660800</v>
      </c>
    </row>
    <row r="64" spans="1:3" s="93" customFormat="1" ht="12" customHeight="1" thickBot="1">
      <c r="A64" s="424" t="s">
        <v>114</v>
      </c>
      <c r="B64" s="289" t="s">
        <v>776</v>
      </c>
      <c r="C64" s="294">
        <f>SUM(C65:C67)</f>
        <v>0</v>
      </c>
    </row>
    <row r="65" spans="1:3" s="93" customFormat="1" ht="12" customHeight="1">
      <c r="A65" s="421" t="s">
        <v>12</v>
      </c>
      <c r="B65" s="403" t="s">
        <v>777</v>
      </c>
      <c r="C65" s="299"/>
    </row>
    <row r="66" spans="1:3" s="93" customFormat="1" ht="12" customHeight="1">
      <c r="A66" s="422" t="s">
        <v>21</v>
      </c>
      <c r="B66" s="404" t="s">
        <v>778</v>
      </c>
      <c r="C66" s="299"/>
    </row>
    <row r="67" spans="1:3" s="93" customFormat="1" ht="12" customHeight="1" thickBot="1">
      <c r="A67" s="423" t="s">
        <v>22</v>
      </c>
      <c r="B67" s="407" t="s">
        <v>779</v>
      </c>
      <c r="C67" s="299"/>
    </row>
    <row r="68" spans="1:3" s="93" customFormat="1" ht="12" customHeight="1" thickBot="1">
      <c r="A68" s="424" t="s">
        <v>780</v>
      </c>
      <c r="B68" s="289" t="s">
        <v>781</v>
      </c>
      <c r="C68" s="294">
        <f>SUM(C69:C72)</f>
        <v>0</v>
      </c>
    </row>
    <row r="69" spans="1:3" s="93" customFormat="1" ht="12" customHeight="1">
      <c r="A69" s="421" t="s">
        <v>603</v>
      </c>
      <c r="B69" s="403" t="s">
        <v>782</v>
      </c>
      <c r="C69" s="299"/>
    </row>
    <row r="70" spans="1:3" s="93" customFormat="1" ht="12" customHeight="1">
      <c r="A70" s="422" t="s">
        <v>604</v>
      </c>
      <c r="B70" s="404" t="s">
        <v>783</v>
      </c>
      <c r="C70" s="299"/>
    </row>
    <row r="71" spans="1:3" s="93" customFormat="1" ht="12" customHeight="1">
      <c r="A71" s="422" t="s">
        <v>13</v>
      </c>
      <c r="B71" s="404" t="s">
        <v>784</v>
      </c>
      <c r="C71" s="299"/>
    </row>
    <row r="72" spans="1:3" s="93" customFormat="1" ht="12" customHeight="1" thickBot="1">
      <c r="A72" s="423" t="s">
        <v>14</v>
      </c>
      <c r="B72" s="405" t="s">
        <v>785</v>
      </c>
      <c r="C72" s="299"/>
    </row>
    <row r="73" spans="1:3" s="93" customFormat="1" ht="12" customHeight="1" thickBot="1">
      <c r="A73" s="424" t="s">
        <v>786</v>
      </c>
      <c r="B73" s="289" t="s">
        <v>787</v>
      </c>
      <c r="C73" s="294">
        <f>SUM(C74:C75)</f>
        <v>0</v>
      </c>
    </row>
    <row r="74" spans="1:3" s="93" customFormat="1" ht="12" customHeight="1">
      <c r="A74" s="421" t="s">
        <v>15</v>
      </c>
      <c r="B74" s="403" t="s">
        <v>788</v>
      </c>
      <c r="C74" s="299"/>
    </row>
    <row r="75" spans="1:3" s="93" customFormat="1" ht="12" customHeight="1" thickBot="1">
      <c r="A75" s="423" t="s">
        <v>16</v>
      </c>
      <c r="B75" s="405" t="s">
        <v>789</v>
      </c>
      <c r="C75" s="299"/>
    </row>
    <row r="76" spans="1:3" s="92" customFormat="1" ht="12" customHeight="1" thickBot="1">
      <c r="A76" s="424" t="s">
        <v>790</v>
      </c>
      <c r="B76" s="289" t="s">
        <v>791</v>
      </c>
      <c r="C76" s="294">
        <f>SUM(C77:C79)</f>
        <v>0</v>
      </c>
    </row>
    <row r="77" spans="1:3" s="93" customFormat="1" ht="12" customHeight="1">
      <c r="A77" s="421" t="s">
        <v>17</v>
      </c>
      <c r="B77" s="403" t="s">
        <v>792</v>
      </c>
      <c r="C77" s="299"/>
    </row>
    <row r="78" spans="1:3" s="93" customFormat="1" ht="12" customHeight="1">
      <c r="A78" s="422" t="s">
        <v>18</v>
      </c>
      <c r="B78" s="404" t="s">
        <v>793</v>
      </c>
      <c r="C78" s="299"/>
    </row>
    <row r="79" spans="1:3" s="93" customFormat="1" ht="12" customHeight="1" thickBot="1">
      <c r="A79" s="423" t="s">
        <v>19</v>
      </c>
      <c r="B79" s="405" t="s">
        <v>794</v>
      </c>
      <c r="C79" s="299"/>
    </row>
    <row r="80" spans="1:3" s="93" customFormat="1" ht="12" customHeight="1" thickBot="1">
      <c r="A80" s="424" t="s">
        <v>795</v>
      </c>
      <c r="B80" s="289" t="s">
        <v>20</v>
      </c>
      <c r="C80" s="294">
        <f>SUM(C81:C84)</f>
        <v>0</v>
      </c>
    </row>
    <row r="81" spans="1:3" s="93" customFormat="1" ht="12" customHeight="1">
      <c r="A81" s="425" t="s">
        <v>796</v>
      </c>
      <c r="B81" s="403" t="s">
        <v>0</v>
      </c>
      <c r="C81" s="299"/>
    </row>
    <row r="82" spans="1:3" s="93" customFormat="1" ht="12" customHeight="1">
      <c r="A82" s="426" t="s">
        <v>1</v>
      </c>
      <c r="B82" s="404" t="s">
        <v>2</v>
      </c>
      <c r="C82" s="299"/>
    </row>
    <row r="83" spans="1:3" s="93" customFormat="1" ht="12" customHeight="1">
      <c r="A83" s="426" t="s">
        <v>3</v>
      </c>
      <c r="B83" s="404" t="s">
        <v>4</v>
      </c>
      <c r="C83" s="299"/>
    </row>
    <row r="84" spans="1:3" s="92" customFormat="1" ht="12" customHeight="1" thickBot="1">
      <c r="A84" s="427" t="s">
        <v>5</v>
      </c>
      <c r="B84" s="405" t="s">
        <v>6</v>
      </c>
      <c r="C84" s="299"/>
    </row>
    <row r="85" spans="1:3" s="92" customFormat="1" ht="12" customHeight="1" thickBot="1">
      <c r="A85" s="424" t="s">
        <v>7</v>
      </c>
      <c r="B85" s="289" t="s">
        <v>8</v>
      </c>
      <c r="C85" s="448"/>
    </row>
    <row r="86" spans="1:3" s="92" customFormat="1" ht="12" customHeight="1" thickBot="1">
      <c r="A86" s="424" t="s">
        <v>9</v>
      </c>
      <c r="B86" s="411" t="s">
        <v>10</v>
      </c>
      <c r="C86" s="300">
        <f>+C64+C68+C73+C76+C80+C85</f>
        <v>0</v>
      </c>
    </row>
    <row r="87" spans="1:3" s="92" customFormat="1" ht="12" customHeight="1" thickBot="1">
      <c r="A87" s="428" t="s">
        <v>23</v>
      </c>
      <c r="B87" s="413" t="s">
        <v>141</v>
      </c>
      <c r="C87" s="300">
        <f>+C63+C86</f>
        <v>99660800</v>
      </c>
    </row>
    <row r="88" spans="1:3" s="93" customFormat="1" ht="15" customHeight="1">
      <c r="A88" s="238"/>
      <c r="B88" s="239"/>
      <c r="C88" s="365"/>
    </row>
    <row r="89" spans="1:3" ht="13.5" thickBot="1">
      <c r="A89" s="429"/>
      <c r="B89" s="241"/>
      <c r="C89" s="366"/>
    </row>
    <row r="90" spans="1:3" s="57" customFormat="1" ht="16.5" customHeight="1" thickBot="1">
      <c r="A90" s="242"/>
      <c r="B90" s="243" t="s">
        <v>513</v>
      </c>
      <c r="C90" s="367"/>
    </row>
    <row r="91" spans="1:3" s="94" customFormat="1" ht="12" customHeight="1" thickBot="1">
      <c r="A91" s="395" t="s">
        <v>474</v>
      </c>
      <c r="B91" s="30" t="s">
        <v>26</v>
      </c>
      <c r="C91" s="293">
        <f>SUM(C92:C96)</f>
        <v>0</v>
      </c>
    </row>
    <row r="92" spans="1:3" ht="12" customHeight="1">
      <c r="A92" s="430" t="s">
        <v>557</v>
      </c>
      <c r="B92" s="10" t="s">
        <v>504</v>
      </c>
      <c r="C92" s="295"/>
    </row>
    <row r="93" spans="1:3" ht="12" customHeight="1">
      <c r="A93" s="422" t="s">
        <v>558</v>
      </c>
      <c r="B93" s="8" t="s">
        <v>637</v>
      </c>
      <c r="C93" s="296"/>
    </row>
    <row r="94" spans="1:3" ht="12" customHeight="1">
      <c r="A94" s="422" t="s">
        <v>559</v>
      </c>
      <c r="B94" s="8" t="s">
        <v>594</v>
      </c>
      <c r="C94" s="298"/>
    </row>
    <row r="95" spans="1:3" ht="12" customHeight="1">
      <c r="A95" s="422" t="s">
        <v>560</v>
      </c>
      <c r="B95" s="11" t="s">
        <v>638</v>
      </c>
      <c r="C95" s="298"/>
    </row>
    <row r="96" spans="1:3" ht="12" customHeight="1">
      <c r="A96" s="422" t="s">
        <v>571</v>
      </c>
      <c r="B96" s="19" t="s">
        <v>639</v>
      </c>
      <c r="C96" s="298"/>
    </row>
    <row r="97" spans="1:3" ht="12" customHeight="1">
      <c r="A97" s="422" t="s">
        <v>561</v>
      </c>
      <c r="B97" s="8" t="s">
        <v>27</v>
      </c>
      <c r="C97" s="298"/>
    </row>
    <row r="98" spans="1:3" ht="12" customHeight="1">
      <c r="A98" s="422" t="s">
        <v>562</v>
      </c>
      <c r="B98" s="137" t="s">
        <v>28</v>
      </c>
      <c r="C98" s="298"/>
    </row>
    <row r="99" spans="1:3" ht="12" customHeight="1">
      <c r="A99" s="422" t="s">
        <v>572</v>
      </c>
      <c r="B99" s="138" t="s">
        <v>29</v>
      </c>
      <c r="C99" s="298"/>
    </row>
    <row r="100" spans="1:3" ht="12" customHeight="1">
      <c r="A100" s="422" t="s">
        <v>573</v>
      </c>
      <c r="B100" s="138" t="s">
        <v>30</v>
      </c>
      <c r="C100" s="298"/>
    </row>
    <row r="101" spans="1:3" ht="12" customHeight="1">
      <c r="A101" s="422" t="s">
        <v>574</v>
      </c>
      <c r="B101" s="137" t="s">
        <v>220</v>
      </c>
      <c r="C101" s="298"/>
    </row>
    <row r="102" spans="1:3" ht="12" customHeight="1">
      <c r="A102" s="422" t="s">
        <v>575</v>
      </c>
      <c r="B102" s="137" t="s">
        <v>32</v>
      </c>
      <c r="C102" s="298"/>
    </row>
    <row r="103" spans="1:3" ht="12" customHeight="1">
      <c r="A103" s="422" t="s">
        <v>577</v>
      </c>
      <c r="B103" s="138" t="s">
        <v>33</v>
      </c>
      <c r="C103" s="298"/>
    </row>
    <row r="104" spans="1:3" ht="12" customHeight="1">
      <c r="A104" s="431" t="s">
        <v>640</v>
      </c>
      <c r="B104" s="139" t="s">
        <v>34</v>
      </c>
      <c r="C104" s="298"/>
    </row>
    <row r="105" spans="1:3" ht="12" customHeight="1">
      <c r="A105" s="422" t="s">
        <v>24</v>
      </c>
      <c r="B105" s="139" t="s">
        <v>35</v>
      </c>
      <c r="C105" s="298"/>
    </row>
    <row r="106" spans="1:3" ht="12" customHeight="1" thickBot="1">
      <c r="A106" s="432" t="s">
        <v>25</v>
      </c>
      <c r="B106" s="140" t="s">
        <v>36</v>
      </c>
      <c r="C106" s="302"/>
    </row>
    <row r="107" spans="1:3" ht="12" customHeight="1" thickBot="1">
      <c r="A107" s="31" t="s">
        <v>475</v>
      </c>
      <c r="B107" s="29" t="s">
        <v>37</v>
      </c>
      <c r="C107" s="294">
        <f>+C108+C110+C112</f>
        <v>0</v>
      </c>
    </row>
    <row r="108" spans="1:3" ht="12" customHeight="1">
      <c r="A108" s="421" t="s">
        <v>563</v>
      </c>
      <c r="B108" s="8" t="s">
        <v>686</v>
      </c>
      <c r="C108" s="297"/>
    </row>
    <row r="109" spans="1:3" ht="12" customHeight="1">
      <c r="A109" s="421" t="s">
        <v>564</v>
      </c>
      <c r="B109" s="12" t="s">
        <v>41</v>
      </c>
      <c r="C109" s="297"/>
    </row>
    <row r="110" spans="1:3" ht="12" customHeight="1">
      <c r="A110" s="421" t="s">
        <v>565</v>
      </c>
      <c r="B110" s="12" t="s">
        <v>641</v>
      </c>
      <c r="C110" s="296"/>
    </row>
    <row r="111" spans="1:3" ht="12" customHeight="1">
      <c r="A111" s="421" t="s">
        <v>566</v>
      </c>
      <c r="B111" s="12" t="s">
        <v>42</v>
      </c>
      <c r="C111" s="267"/>
    </row>
    <row r="112" spans="1:3" ht="12" customHeight="1">
      <c r="A112" s="421" t="s">
        <v>567</v>
      </c>
      <c r="B112" s="291" t="s">
        <v>688</v>
      </c>
      <c r="C112" s="267"/>
    </row>
    <row r="113" spans="1:3" ht="12" customHeight="1">
      <c r="A113" s="421" t="s">
        <v>576</v>
      </c>
      <c r="B113" s="290" t="s">
        <v>154</v>
      </c>
      <c r="C113" s="267"/>
    </row>
    <row r="114" spans="1:3" ht="12" customHeight="1">
      <c r="A114" s="421" t="s">
        <v>578</v>
      </c>
      <c r="B114" s="399" t="s">
        <v>47</v>
      </c>
      <c r="C114" s="267"/>
    </row>
    <row r="115" spans="1:3" ht="12" customHeight="1">
      <c r="A115" s="421" t="s">
        <v>642</v>
      </c>
      <c r="B115" s="138" t="s">
        <v>30</v>
      </c>
      <c r="C115" s="267"/>
    </row>
    <row r="116" spans="1:3" ht="12" customHeight="1">
      <c r="A116" s="421" t="s">
        <v>643</v>
      </c>
      <c r="B116" s="138" t="s">
        <v>46</v>
      </c>
      <c r="C116" s="267"/>
    </row>
    <row r="117" spans="1:3" ht="12" customHeight="1">
      <c r="A117" s="421" t="s">
        <v>644</v>
      </c>
      <c r="B117" s="138" t="s">
        <v>45</v>
      </c>
      <c r="C117" s="267"/>
    </row>
    <row r="118" spans="1:3" ht="12" customHeight="1">
      <c r="A118" s="421" t="s">
        <v>38</v>
      </c>
      <c r="B118" s="138" t="s">
        <v>33</v>
      </c>
      <c r="C118" s="267"/>
    </row>
    <row r="119" spans="1:3" ht="12" customHeight="1">
      <c r="A119" s="421" t="s">
        <v>39</v>
      </c>
      <c r="B119" s="138" t="s">
        <v>44</v>
      </c>
      <c r="C119" s="267"/>
    </row>
    <row r="120" spans="1:3" ht="12" customHeight="1" thickBot="1">
      <c r="A120" s="431" t="s">
        <v>40</v>
      </c>
      <c r="B120" s="138" t="s">
        <v>43</v>
      </c>
      <c r="C120" s="268"/>
    </row>
    <row r="121" spans="1:3" ht="12" customHeight="1" thickBot="1">
      <c r="A121" s="31" t="s">
        <v>476</v>
      </c>
      <c r="B121" s="120" t="s">
        <v>48</v>
      </c>
      <c r="C121" s="294">
        <f>+C122+C123</f>
        <v>0</v>
      </c>
    </row>
    <row r="122" spans="1:3" ht="12" customHeight="1">
      <c r="A122" s="421" t="s">
        <v>546</v>
      </c>
      <c r="B122" s="9" t="s">
        <v>515</v>
      </c>
      <c r="C122" s="297"/>
    </row>
    <row r="123" spans="1:3" ht="12" customHeight="1" thickBot="1">
      <c r="A123" s="423" t="s">
        <v>547</v>
      </c>
      <c r="B123" s="12" t="s">
        <v>516</v>
      </c>
      <c r="C123" s="298"/>
    </row>
    <row r="124" spans="1:3" ht="12" customHeight="1" thickBot="1">
      <c r="A124" s="31" t="s">
        <v>477</v>
      </c>
      <c r="B124" s="120" t="s">
        <v>49</v>
      </c>
      <c r="C124" s="294">
        <f>+C91+C107+C121</f>
        <v>0</v>
      </c>
    </row>
    <row r="125" spans="1:3" ht="12" customHeight="1" thickBot="1">
      <c r="A125" s="31" t="s">
        <v>478</v>
      </c>
      <c r="B125" s="120" t="s">
        <v>50</v>
      </c>
      <c r="C125" s="294">
        <f>+C126+C127+C128</f>
        <v>0</v>
      </c>
    </row>
    <row r="126" spans="1:3" s="94" customFormat="1" ht="12" customHeight="1">
      <c r="A126" s="421" t="s">
        <v>550</v>
      </c>
      <c r="B126" s="9" t="s">
        <v>51</v>
      </c>
      <c r="C126" s="267"/>
    </row>
    <row r="127" spans="1:3" ht="12" customHeight="1">
      <c r="A127" s="421" t="s">
        <v>551</v>
      </c>
      <c r="B127" s="9" t="s">
        <v>52</v>
      </c>
      <c r="C127" s="267"/>
    </row>
    <row r="128" spans="1:3" ht="12" customHeight="1" thickBot="1">
      <c r="A128" s="431" t="s">
        <v>552</v>
      </c>
      <c r="B128" s="7" t="s">
        <v>53</v>
      </c>
      <c r="C128" s="267"/>
    </row>
    <row r="129" spans="1:3" ht="12" customHeight="1" thickBot="1">
      <c r="A129" s="31" t="s">
        <v>479</v>
      </c>
      <c r="B129" s="120" t="s">
        <v>113</v>
      </c>
      <c r="C129" s="294">
        <f>+C130+C131+C132+C133</f>
        <v>0</v>
      </c>
    </row>
    <row r="130" spans="1:3" ht="12" customHeight="1">
      <c r="A130" s="421" t="s">
        <v>553</v>
      </c>
      <c r="B130" s="9" t="s">
        <v>54</v>
      </c>
      <c r="C130" s="267"/>
    </row>
    <row r="131" spans="1:3" ht="12" customHeight="1">
      <c r="A131" s="421" t="s">
        <v>554</v>
      </c>
      <c r="B131" s="9" t="s">
        <v>55</v>
      </c>
      <c r="C131" s="267"/>
    </row>
    <row r="132" spans="1:3" ht="12" customHeight="1">
      <c r="A132" s="421" t="s">
        <v>755</v>
      </c>
      <c r="B132" s="9" t="s">
        <v>56</v>
      </c>
      <c r="C132" s="267"/>
    </row>
    <row r="133" spans="1:3" s="94" customFormat="1" ht="12" customHeight="1" thickBot="1">
      <c r="A133" s="431" t="s">
        <v>756</v>
      </c>
      <c r="B133" s="7" t="s">
        <v>57</v>
      </c>
      <c r="C133" s="267"/>
    </row>
    <row r="134" spans="1:10" ht="12" customHeight="1" thickBot="1">
      <c r="A134" s="31" t="s">
        <v>480</v>
      </c>
      <c r="B134" s="120" t="s">
        <v>58</v>
      </c>
      <c r="C134" s="300">
        <f>+C135+C136+C137+C138</f>
        <v>99660800</v>
      </c>
      <c r="J134" s="250"/>
    </row>
    <row r="135" spans="1:3" ht="12.75">
      <c r="A135" s="421" t="s">
        <v>555</v>
      </c>
      <c r="B135" s="9" t="s">
        <v>59</v>
      </c>
      <c r="C135" s="267"/>
    </row>
    <row r="136" spans="1:3" ht="12" customHeight="1">
      <c r="A136" s="421" t="s">
        <v>556</v>
      </c>
      <c r="B136" s="9" t="s">
        <v>69</v>
      </c>
      <c r="C136" s="267"/>
    </row>
    <row r="137" spans="1:3" s="94" customFormat="1" ht="12" customHeight="1">
      <c r="A137" s="421" t="s">
        <v>767</v>
      </c>
      <c r="B137" s="9" t="s">
        <v>350</v>
      </c>
      <c r="C137" s="267">
        <v>99660800</v>
      </c>
    </row>
    <row r="138" spans="1:3" s="94" customFormat="1" ht="12" customHeight="1" thickBot="1">
      <c r="A138" s="431" t="s">
        <v>768</v>
      </c>
      <c r="B138" s="7" t="s">
        <v>61</v>
      </c>
      <c r="C138" s="267"/>
    </row>
    <row r="139" spans="1:3" s="94" customFormat="1" ht="12" customHeight="1" thickBot="1">
      <c r="A139" s="31" t="s">
        <v>481</v>
      </c>
      <c r="B139" s="120" t="s">
        <v>62</v>
      </c>
      <c r="C139" s="303">
        <f>+C140+C141+C142+C143</f>
        <v>0</v>
      </c>
    </row>
    <row r="140" spans="1:3" s="94" customFormat="1" ht="12" customHeight="1">
      <c r="A140" s="421" t="s">
        <v>635</v>
      </c>
      <c r="B140" s="9" t="s">
        <v>63</v>
      </c>
      <c r="C140" s="267"/>
    </row>
    <row r="141" spans="1:3" s="94" customFormat="1" ht="12" customHeight="1">
      <c r="A141" s="421" t="s">
        <v>636</v>
      </c>
      <c r="B141" s="9" t="s">
        <v>64</v>
      </c>
      <c r="C141" s="267"/>
    </row>
    <row r="142" spans="1:3" s="94" customFormat="1" ht="12" customHeight="1">
      <c r="A142" s="421" t="s">
        <v>687</v>
      </c>
      <c r="B142" s="9" t="s">
        <v>65</v>
      </c>
      <c r="C142" s="267"/>
    </row>
    <row r="143" spans="1:3" ht="12.75" customHeight="1" thickBot="1">
      <c r="A143" s="421" t="s">
        <v>770</v>
      </c>
      <c r="B143" s="9" t="s">
        <v>66</v>
      </c>
      <c r="C143" s="267"/>
    </row>
    <row r="144" spans="1:3" ht="12" customHeight="1" thickBot="1">
      <c r="A144" s="31" t="s">
        <v>482</v>
      </c>
      <c r="B144" s="120" t="s">
        <v>67</v>
      </c>
      <c r="C144" s="415">
        <f>+C125+C129+C134+C139</f>
        <v>99660800</v>
      </c>
    </row>
    <row r="145" spans="1:3" ht="15" customHeight="1" thickBot="1">
      <c r="A145" s="433" t="s">
        <v>483</v>
      </c>
      <c r="B145" s="376" t="s">
        <v>68</v>
      </c>
      <c r="C145" s="415">
        <f>+C124+C144</f>
        <v>99660800</v>
      </c>
    </row>
    <row r="146" spans="1:3" ht="13.5" thickBot="1">
      <c r="A146" s="383"/>
      <c r="B146" s="384"/>
      <c r="C146" s="385"/>
    </row>
    <row r="147" spans="1:3" ht="15" customHeight="1" thickBot="1">
      <c r="A147" s="247" t="s">
        <v>660</v>
      </c>
      <c r="B147" s="248"/>
      <c r="C147" s="117"/>
    </row>
    <row r="148" spans="1:3" ht="14.25" customHeight="1" thickBot="1">
      <c r="A148" s="247" t="s">
        <v>661</v>
      </c>
      <c r="B148" s="248"/>
      <c r="C148" s="117"/>
    </row>
    <row r="150" spans="1:4" ht="15.75">
      <c r="A150" s="1085"/>
      <c r="B150" s="1086"/>
      <c r="C150" s="1086"/>
      <c r="D150" s="1086"/>
    </row>
  </sheetData>
  <sheetProtection formatCells="0"/>
  <mergeCells count="1">
    <mergeCell ref="A150:D1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workbookViewId="0" topLeftCell="A40">
      <selection activeCell="A59" sqref="A59:E59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7" width="25.00390625" style="246" customWidth="1"/>
    <col min="8" max="16384" width="9.375" style="246" customWidth="1"/>
  </cols>
  <sheetData>
    <row r="1" spans="1:7" s="225" customFormat="1" ht="21" customHeight="1" thickBot="1">
      <c r="A1" s="224"/>
      <c r="B1" s="226"/>
      <c r="C1" s="441"/>
      <c r="D1" s="441"/>
      <c r="E1" s="441"/>
      <c r="F1" s="441"/>
      <c r="G1" s="441" t="s">
        <v>835</v>
      </c>
    </row>
    <row r="2" spans="1:7" s="442" customFormat="1" ht="25.5" customHeight="1">
      <c r="A2" s="393" t="s">
        <v>658</v>
      </c>
      <c r="B2" s="355" t="s">
        <v>163</v>
      </c>
      <c r="C2" s="370"/>
      <c r="D2" s="370"/>
      <c r="E2" s="370"/>
      <c r="F2" s="370"/>
      <c r="G2" s="370" t="s">
        <v>517</v>
      </c>
    </row>
    <row r="3" spans="1:7" s="442" customFormat="1" ht="24.75" thickBot="1">
      <c r="A3" s="434" t="s">
        <v>657</v>
      </c>
      <c r="B3" s="356" t="s">
        <v>119</v>
      </c>
      <c r="C3" s="371"/>
      <c r="D3" s="371"/>
      <c r="E3" s="371"/>
      <c r="F3" s="371"/>
      <c r="G3" s="371"/>
    </row>
    <row r="4" spans="1:7" s="443" customFormat="1" ht="15.75" customHeight="1" thickBot="1">
      <c r="A4" s="228"/>
      <c r="B4" s="228"/>
      <c r="C4" s="229"/>
      <c r="D4" s="229"/>
      <c r="E4" s="229"/>
      <c r="F4" s="229"/>
      <c r="G4" s="229"/>
    </row>
    <row r="5" spans="1:7" ht="13.5" thickBot="1">
      <c r="A5" s="394" t="s">
        <v>659</v>
      </c>
      <c r="B5" s="230" t="s">
        <v>509</v>
      </c>
      <c r="C5" s="231" t="s">
        <v>510</v>
      </c>
      <c r="D5" s="231" t="s">
        <v>510</v>
      </c>
      <c r="E5" s="231" t="s">
        <v>510</v>
      </c>
      <c r="F5" s="231" t="s">
        <v>510</v>
      </c>
      <c r="G5" s="231" t="s">
        <v>510</v>
      </c>
    </row>
    <row r="6" spans="1:7" s="444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  <c r="G6" s="199">
        <v>7</v>
      </c>
    </row>
    <row r="7" spans="1:7" s="444" customFormat="1" ht="15.75" customHeight="1" thickBot="1">
      <c r="A7" s="232"/>
      <c r="B7" s="233" t="s">
        <v>511</v>
      </c>
      <c r="C7" s="234"/>
      <c r="D7" s="234"/>
      <c r="E7" s="234"/>
      <c r="F7" s="234"/>
      <c r="G7" s="234"/>
    </row>
    <row r="8" spans="1:7" s="372" customFormat="1" ht="12" customHeight="1" thickBot="1">
      <c r="A8" s="197" t="s">
        <v>474</v>
      </c>
      <c r="B8" s="235" t="s">
        <v>120</v>
      </c>
      <c r="C8" s="314">
        <f>SUM(C9:C18)</f>
        <v>3300200</v>
      </c>
      <c r="D8" s="314">
        <f>SUM(D9:D18)</f>
        <v>5228997</v>
      </c>
      <c r="E8" s="314">
        <f>SUM(E9:E18)</f>
        <v>5228997</v>
      </c>
      <c r="F8" s="314">
        <f>SUM(F9:F18)</f>
        <v>5043117</v>
      </c>
      <c r="G8" s="314">
        <f>SUM(G9:G18)</f>
        <v>5561505</v>
      </c>
    </row>
    <row r="9" spans="1:7" s="372" customFormat="1" ht="12" customHeight="1">
      <c r="A9" s="435" t="s">
        <v>557</v>
      </c>
      <c r="B9" s="10" t="s">
        <v>744</v>
      </c>
      <c r="C9" s="361"/>
      <c r="D9" s="361"/>
      <c r="E9" s="361"/>
      <c r="F9" s="361"/>
      <c r="G9" s="361">
        <v>400000</v>
      </c>
    </row>
    <row r="10" spans="1:7" s="372" customFormat="1" ht="12" customHeight="1">
      <c r="A10" s="436" t="s">
        <v>558</v>
      </c>
      <c r="B10" s="8" t="s">
        <v>745</v>
      </c>
      <c r="C10" s="312">
        <v>3300200</v>
      </c>
      <c r="D10" s="312">
        <v>3300200</v>
      </c>
      <c r="E10" s="312">
        <v>3300200</v>
      </c>
      <c r="F10" s="312">
        <v>2489120</v>
      </c>
      <c r="G10" s="312">
        <v>3232708</v>
      </c>
    </row>
    <row r="11" spans="1:7" s="372" customFormat="1" ht="12" customHeight="1">
      <c r="A11" s="436" t="s">
        <v>559</v>
      </c>
      <c r="B11" s="8" t="s">
        <v>746</v>
      </c>
      <c r="C11" s="312"/>
      <c r="D11" s="312"/>
      <c r="E11" s="312"/>
      <c r="F11" s="312"/>
      <c r="G11" s="312"/>
    </row>
    <row r="12" spans="1:7" s="372" customFormat="1" ht="12" customHeight="1">
      <c r="A12" s="436" t="s">
        <v>560</v>
      </c>
      <c r="B12" s="8" t="s">
        <v>747</v>
      </c>
      <c r="C12" s="312"/>
      <c r="D12" s="312"/>
      <c r="E12" s="312"/>
      <c r="F12" s="312"/>
      <c r="G12" s="312"/>
    </row>
    <row r="13" spans="1:7" s="372" customFormat="1" ht="12" customHeight="1">
      <c r="A13" s="436" t="s">
        <v>602</v>
      </c>
      <c r="B13" s="8" t="s">
        <v>748</v>
      </c>
      <c r="C13" s="312"/>
      <c r="D13" s="312"/>
      <c r="E13" s="312"/>
      <c r="F13" s="312"/>
      <c r="G13" s="312"/>
    </row>
    <row r="14" spans="1:7" s="372" customFormat="1" ht="12" customHeight="1">
      <c r="A14" s="436" t="s">
        <v>561</v>
      </c>
      <c r="B14" s="8" t="s">
        <v>121</v>
      </c>
      <c r="C14" s="312"/>
      <c r="D14" s="312"/>
      <c r="E14" s="312"/>
      <c r="F14" s="312"/>
      <c r="G14" s="312"/>
    </row>
    <row r="15" spans="1:7" s="372" customFormat="1" ht="12" customHeight="1">
      <c r="A15" s="436" t="s">
        <v>562</v>
      </c>
      <c r="B15" s="7" t="s">
        <v>122</v>
      </c>
      <c r="C15" s="312"/>
      <c r="D15" s="312"/>
      <c r="E15" s="312"/>
      <c r="F15" s="312"/>
      <c r="G15" s="312"/>
    </row>
    <row r="16" spans="1:7" s="372" customFormat="1" ht="12" customHeight="1">
      <c r="A16" s="436" t="s">
        <v>572</v>
      </c>
      <c r="B16" s="8" t="s">
        <v>751</v>
      </c>
      <c r="C16" s="362"/>
      <c r="D16" s="362"/>
      <c r="E16" s="362"/>
      <c r="F16" s="362"/>
      <c r="G16" s="362"/>
    </row>
    <row r="17" spans="1:7" s="445" customFormat="1" ht="12" customHeight="1">
      <c r="A17" s="436" t="s">
        <v>573</v>
      </c>
      <c r="B17" s="8" t="s">
        <v>752</v>
      </c>
      <c r="C17" s="312"/>
      <c r="D17" s="312"/>
      <c r="E17" s="312"/>
      <c r="F17" s="312"/>
      <c r="G17" s="312"/>
    </row>
    <row r="18" spans="1:7" s="445" customFormat="1" ht="12" customHeight="1" thickBot="1">
      <c r="A18" s="436" t="s">
        <v>574</v>
      </c>
      <c r="B18" s="7" t="s">
        <v>753</v>
      </c>
      <c r="C18" s="313"/>
      <c r="D18" s="313">
        <v>1928797</v>
      </c>
      <c r="E18" s="313">
        <v>1928797</v>
      </c>
      <c r="F18" s="313">
        <v>2553997</v>
      </c>
      <c r="G18" s="313">
        <v>1928797</v>
      </c>
    </row>
    <row r="19" spans="1:7" s="372" customFormat="1" ht="12" customHeight="1" thickBot="1">
      <c r="A19" s="197" t="s">
        <v>475</v>
      </c>
      <c r="B19" s="235" t="s">
        <v>123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314">
        <f>SUM(F20:F22)</f>
        <v>0</v>
      </c>
      <c r="G19" s="314">
        <f>SUM(G20:G22)</f>
        <v>0</v>
      </c>
    </row>
    <row r="20" spans="1:7" s="445" customFormat="1" ht="12" customHeight="1">
      <c r="A20" s="436" t="s">
        <v>563</v>
      </c>
      <c r="B20" s="9" t="s">
        <v>719</v>
      </c>
      <c r="C20" s="312"/>
      <c r="D20" s="312"/>
      <c r="E20" s="312"/>
      <c r="F20" s="312"/>
      <c r="G20" s="312"/>
    </row>
    <row r="21" spans="1:7" s="445" customFormat="1" ht="12" customHeight="1">
      <c r="A21" s="436" t="s">
        <v>564</v>
      </c>
      <c r="B21" s="8" t="s">
        <v>124</v>
      </c>
      <c r="C21" s="312"/>
      <c r="D21" s="312"/>
      <c r="E21" s="312"/>
      <c r="F21" s="312"/>
      <c r="G21" s="312"/>
    </row>
    <row r="22" spans="1:7" s="445" customFormat="1" ht="12" customHeight="1">
      <c r="A22" s="436" t="s">
        <v>565</v>
      </c>
      <c r="B22" s="8" t="s">
        <v>125</v>
      </c>
      <c r="C22" s="312"/>
      <c r="D22" s="312"/>
      <c r="E22" s="312"/>
      <c r="F22" s="312"/>
      <c r="G22" s="312"/>
    </row>
    <row r="23" spans="1:7" s="445" customFormat="1" ht="12" customHeight="1" thickBot="1">
      <c r="A23" s="436" t="s">
        <v>566</v>
      </c>
      <c r="B23" s="8" t="s">
        <v>459</v>
      </c>
      <c r="C23" s="312"/>
      <c r="D23" s="312"/>
      <c r="E23" s="312"/>
      <c r="F23" s="312"/>
      <c r="G23" s="312"/>
    </row>
    <row r="24" spans="1:7" s="445" customFormat="1" ht="12" customHeight="1" thickBot="1">
      <c r="A24" s="205" t="s">
        <v>476</v>
      </c>
      <c r="B24" s="120" t="s">
        <v>628</v>
      </c>
      <c r="C24" s="341"/>
      <c r="D24" s="341"/>
      <c r="E24" s="341"/>
      <c r="F24" s="341"/>
      <c r="G24" s="341"/>
    </row>
    <row r="25" spans="1:7" s="445" customFormat="1" ht="12" customHeight="1" thickBot="1">
      <c r="A25" s="205" t="s">
        <v>477</v>
      </c>
      <c r="B25" s="120" t="s">
        <v>126</v>
      </c>
      <c r="C25" s="314">
        <f>+C26+C27</f>
        <v>0</v>
      </c>
      <c r="D25" s="314">
        <f>+D26+D27</f>
        <v>0</v>
      </c>
      <c r="E25" s="314">
        <f>+E26+E27</f>
        <v>0</v>
      </c>
      <c r="F25" s="314">
        <f>+F26+F27</f>
        <v>0</v>
      </c>
      <c r="G25" s="314">
        <f>+G26+G27</f>
        <v>0</v>
      </c>
    </row>
    <row r="26" spans="1:7" s="445" customFormat="1" ht="12" customHeight="1">
      <c r="A26" s="437" t="s">
        <v>729</v>
      </c>
      <c r="B26" s="438" t="s">
        <v>124</v>
      </c>
      <c r="C26" s="74"/>
      <c r="D26" s="74"/>
      <c r="E26" s="74"/>
      <c r="F26" s="74"/>
      <c r="G26" s="74"/>
    </row>
    <row r="27" spans="1:7" s="445" customFormat="1" ht="12" customHeight="1">
      <c r="A27" s="437" t="s">
        <v>732</v>
      </c>
      <c r="B27" s="439" t="s">
        <v>127</v>
      </c>
      <c r="C27" s="315"/>
      <c r="D27" s="315"/>
      <c r="E27" s="315"/>
      <c r="F27" s="315"/>
      <c r="G27" s="315"/>
    </row>
    <row r="28" spans="1:7" s="445" customFormat="1" ht="12" customHeight="1" thickBot="1">
      <c r="A28" s="436" t="s">
        <v>733</v>
      </c>
      <c r="B28" s="440" t="s">
        <v>128</v>
      </c>
      <c r="C28" s="81"/>
      <c r="D28" s="81"/>
      <c r="E28" s="81"/>
      <c r="F28" s="81"/>
      <c r="G28" s="81"/>
    </row>
    <row r="29" spans="1:7" s="445" customFormat="1" ht="12" customHeight="1" thickBot="1">
      <c r="A29" s="205" t="s">
        <v>478</v>
      </c>
      <c r="B29" s="120" t="s">
        <v>129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314">
        <f>+F30+F31+F32</f>
        <v>0</v>
      </c>
      <c r="G29" s="314">
        <f>+G30+G31+G32</f>
        <v>0</v>
      </c>
    </row>
    <row r="30" spans="1:7" s="445" customFormat="1" ht="12" customHeight="1">
      <c r="A30" s="437" t="s">
        <v>550</v>
      </c>
      <c r="B30" s="438" t="s">
        <v>758</v>
      </c>
      <c r="C30" s="74"/>
      <c r="D30" s="74"/>
      <c r="E30" s="74"/>
      <c r="F30" s="74"/>
      <c r="G30" s="74"/>
    </row>
    <row r="31" spans="1:7" s="445" customFormat="1" ht="12" customHeight="1">
      <c r="A31" s="437" t="s">
        <v>551</v>
      </c>
      <c r="B31" s="439" t="s">
        <v>759</v>
      </c>
      <c r="C31" s="315"/>
      <c r="D31" s="315"/>
      <c r="E31" s="315"/>
      <c r="F31" s="315"/>
      <c r="G31" s="315"/>
    </row>
    <row r="32" spans="1:7" s="445" customFormat="1" ht="12" customHeight="1" thickBot="1">
      <c r="A32" s="436" t="s">
        <v>552</v>
      </c>
      <c r="B32" s="136" t="s">
        <v>760</v>
      </c>
      <c r="C32" s="81"/>
      <c r="D32" s="81"/>
      <c r="E32" s="81"/>
      <c r="F32" s="81"/>
      <c r="G32" s="81"/>
    </row>
    <row r="33" spans="1:7" s="372" customFormat="1" ht="12" customHeight="1" thickBot="1">
      <c r="A33" s="205" t="s">
        <v>479</v>
      </c>
      <c r="B33" s="120" t="s">
        <v>75</v>
      </c>
      <c r="C33" s="341"/>
      <c r="D33" s="341"/>
      <c r="E33" s="341"/>
      <c r="F33" s="341"/>
      <c r="G33" s="341"/>
    </row>
    <row r="34" spans="1:7" s="372" customFormat="1" ht="12" customHeight="1" thickBot="1">
      <c r="A34" s="205" t="s">
        <v>480</v>
      </c>
      <c r="B34" s="120" t="s">
        <v>130</v>
      </c>
      <c r="C34" s="363"/>
      <c r="D34" s="363"/>
      <c r="E34" s="363"/>
      <c r="F34" s="363"/>
      <c r="G34" s="363"/>
    </row>
    <row r="35" spans="1:7" s="372" customFormat="1" ht="12" customHeight="1" thickBot="1">
      <c r="A35" s="197" t="s">
        <v>481</v>
      </c>
      <c r="B35" s="120" t="s">
        <v>131</v>
      </c>
      <c r="C35" s="364">
        <f>+C8+C19+C24+C25+C29+C33+C34</f>
        <v>3300200</v>
      </c>
      <c r="D35" s="364">
        <f>+D8+D19+D24+D25+D29+D33+D34</f>
        <v>5228997</v>
      </c>
      <c r="E35" s="364">
        <f>+E8+E19+E24+E25+E29+E33+E34</f>
        <v>5228997</v>
      </c>
      <c r="F35" s="364">
        <f>+F8+F19+F24+F25+F29+F33+F34</f>
        <v>5043117</v>
      </c>
      <c r="G35" s="364">
        <f>+G8+G19+G24+G25+G29+G33+G34</f>
        <v>5561505</v>
      </c>
    </row>
    <row r="36" spans="1:7" s="372" customFormat="1" ht="12" customHeight="1" thickBot="1">
      <c r="A36" s="236" t="s">
        <v>482</v>
      </c>
      <c r="B36" s="120" t="s">
        <v>132</v>
      </c>
      <c r="C36" s="364">
        <f>+C37+C38+C39</f>
        <v>99660800</v>
      </c>
      <c r="D36" s="364">
        <f>+D37+D38+D39</f>
        <v>99970800</v>
      </c>
      <c r="E36" s="364">
        <f>+E37+E38+E39</f>
        <v>99970800</v>
      </c>
      <c r="F36" s="364">
        <f>+F37+F38+F39</f>
        <v>99970800</v>
      </c>
      <c r="G36" s="364">
        <f>+G37+G38+G39</f>
        <v>100280800</v>
      </c>
    </row>
    <row r="37" spans="1:7" s="372" customFormat="1" ht="12" customHeight="1">
      <c r="A37" s="437" t="s">
        <v>133</v>
      </c>
      <c r="B37" s="438" t="s">
        <v>693</v>
      </c>
      <c r="C37" s="74"/>
      <c r="D37" s="74">
        <v>310000</v>
      </c>
      <c r="E37" s="74">
        <v>310000</v>
      </c>
      <c r="F37" s="74"/>
      <c r="G37" s="74">
        <v>310000</v>
      </c>
    </row>
    <row r="38" spans="1:7" s="372" customFormat="1" ht="12" customHeight="1">
      <c r="A38" s="437" t="s">
        <v>134</v>
      </c>
      <c r="B38" s="439" t="s">
        <v>460</v>
      </c>
      <c r="C38" s="315"/>
      <c r="D38" s="315"/>
      <c r="E38" s="315"/>
      <c r="F38" s="315"/>
      <c r="G38" s="315"/>
    </row>
    <row r="39" spans="1:7" s="445" customFormat="1" ht="12" customHeight="1" thickBot="1">
      <c r="A39" s="436" t="s">
        <v>135</v>
      </c>
      <c r="B39" s="136" t="s">
        <v>136</v>
      </c>
      <c r="C39" s="970">
        <v>99660800</v>
      </c>
      <c r="D39" s="970">
        <v>99660800</v>
      </c>
      <c r="E39" s="970">
        <v>99660800</v>
      </c>
      <c r="F39" s="970">
        <v>99970800</v>
      </c>
      <c r="G39" s="970">
        <v>99970800</v>
      </c>
    </row>
    <row r="40" spans="1:7" s="445" customFormat="1" ht="15" customHeight="1" thickBot="1">
      <c r="A40" s="236" t="s">
        <v>483</v>
      </c>
      <c r="B40" s="237" t="s">
        <v>137</v>
      </c>
      <c r="C40" s="367">
        <f>+C35+C36</f>
        <v>102961000</v>
      </c>
      <c r="D40" s="367">
        <f>+D35+D36</f>
        <v>105199797</v>
      </c>
      <c r="E40" s="367">
        <f>+E35+E36</f>
        <v>105199797</v>
      </c>
      <c r="F40" s="367">
        <f>+F35+F36</f>
        <v>105013917</v>
      </c>
      <c r="G40" s="367">
        <f>+G35+G36</f>
        <v>105842305</v>
      </c>
    </row>
    <row r="41" spans="1:7" s="445" customFormat="1" ht="15" customHeight="1">
      <c r="A41" s="238"/>
      <c r="B41" s="239"/>
      <c r="C41" s="365"/>
      <c r="D41" s="365"/>
      <c r="E41" s="365"/>
      <c r="F41" s="365"/>
      <c r="G41" s="365"/>
    </row>
    <row r="42" spans="1:7" ht="13.5" thickBot="1">
      <c r="A42" s="240"/>
      <c r="B42" s="241"/>
      <c r="C42" s="366"/>
      <c r="D42" s="366"/>
      <c r="E42" s="366"/>
      <c r="F42" s="366"/>
      <c r="G42" s="366"/>
    </row>
    <row r="43" spans="1:7" s="444" customFormat="1" ht="16.5" customHeight="1" thickBot="1">
      <c r="A43" s="242"/>
      <c r="B43" s="243" t="s">
        <v>513</v>
      </c>
      <c r="C43" s="367"/>
      <c r="D43" s="367"/>
      <c r="E43" s="367"/>
      <c r="F43" s="367"/>
      <c r="G43" s="367"/>
    </row>
    <row r="44" spans="1:7" s="446" customFormat="1" ht="12" customHeight="1" thickBot="1">
      <c r="A44" s="205" t="s">
        <v>474</v>
      </c>
      <c r="B44" s="120" t="s">
        <v>138</v>
      </c>
      <c r="C44" s="314">
        <f>SUM(C45:C49)</f>
        <v>102961000</v>
      </c>
      <c r="D44" s="314">
        <f>SUM(D45:D49)</f>
        <v>104953767</v>
      </c>
      <c r="E44" s="314">
        <f>SUM(E45:E49)</f>
        <v>104953767</v>
      </c>
      <c r="F44" s="314">
        <f>SUM(F45:F49)</f>
        <v>104647887</v>
      </c>
      <c r="G44" s="314">
        <f>SUM(G45:G49)</f>
        <v>105477475</v>
      </c>
    </row>
    <row r="45" spans="1:7" ht="12" customHeight="1">
      <c r="A45" s="436" t="s">
        <v>557</v>
      </c>
      <c r="B45" s="9" t="s">
        <v>504</v>
      </c>
      <c r="C45" s="77">
        <v>70456252</v>
      </c>
      <c r="D45" s="77">
        <v>71862252</v>
      </c>
      <c r="E45" s="77">
        <v>71862252</v>
      </c>
      <c r="F45" s="77">
        <v>72072252</v>
      </c>
      <c r="G45" s="77">
        <v>72136613</v>
      </c>
    </row>
    <row r="46" spans="1:7" ht="12" customHeight="1">
      <c r="A46" s="436" t="s">
        <v>558</v>
      </c>
      <c r="B46" s="8" t="s">
        <v>637</v>
      </c>
      <c r="C46" s="77">
        <v>14130696</v>
      </c>
      <c r="D46" s="77">
        <v>14416744</v>
      </c>
      <c r="E46" s="77">
        <v>14416744</v>
      </c>
      <c r="F46" s="77">
        <v>14416744</v>
      </c>
      <c r="G46" s="77">
        <v>14596314</v>
      </c>
    </row>
    <row r="47" spans="1:7" ht="12" customHeight="1">
      <c r="A47" s="436" t="s">
        <v>559</v>
      </c>
      <c r="B47" s="8" t="s">
        <v>594</v>
      </c>
      <c r="C47" s="77">
        <v>18374052</v>
      </c>
      <c r="D47" s="77">
        <v>18674771</v>
      </c>
      <c r="E47" s="77">
        <v>18674771</v>
      </c>
      <c r="F47" s="77">
        <v>18158891</v>
      </c>
      <c r="G47" s="77">
        <v>18744548</v>
      </c>
    </row>
    <row r="48" spans="1:7" ht="12" customHeight="1">
      <c r="A48" s="436" t="s">
        <v>560</v>
      </c>
      <c r="B48" s="8" t="s">
        <v>638</v>
      </c>
      <c r="C48" s="77"/>
      <c r="D48" s="77"/>
      <c r="E48" s="77"/>
      <c r="F48" s="77"/>
      <c r="G48" s="77"/>
    </row>
    <row r="49" spans="1:7" ht="12" customHeight="1" thickBot="1">
      <c r="A49" s="436" t="s">
        <v>602</v>
      </c>
      <c r="B49" s="8" t="s">
        <v>639</v>
      </c>
      <c r="C49" s="77"/>
      <c r="D49" s="77"/>
      <c r="E49" s="77"/>
      <c r="F49" s="77"/>
      <c r="G49" s="77"/>
    </row>
    <row r="50" spans="1:7" ht="12" customHeight="1" thickBot="1">
      <c r="A50" s="205" t="s">
        <v>475</v>
      </c>
      <c r="B50" s="120" t="s">
        <v>139</v>
      </c>
      <c r="C50" s="314">
        <f>SUM(C51:C53)</f>
        <v>0</v>
      </c>
      <c r="D50" s="314">
        <f>SUM(D51:D53)</f>
        <v>246030</v>
      </c>
      <c r="E50" s="314">
        <f>SUM(E51:E53)</f>
        <v>246030</v>
      </c>
      <c r="F50" s="314">
        <f>SUM(F51:F53)</f>
        <v>366030</v>
      </c>
      <c r="G50" s="314">
        <f>SUM(G51:G53)</f>
        <v>364830</v>
      </c>
    </row>
    <row r="51" spans="1:7" s="446" customFormat="1" ht="12" customHeight="1">
      <c r="A51" s="436" t="s">
        <v>563</v>
      </c>
      <c r="B51" s="9" t="s">
        <v>686</v>
      </c>
      <c r="C51" s="74"/>
      <c r="D51" s="74">
        <v>246030</v>
      </c>
      <c r="E51" s="74">
        <v>246030</v>
      </c>
      <c r="F51" s="74">
        <v>366030</v>
      </c>
      <c r="G51" s="74">
        <v>364830</v>
      </c>
    </row>
    <row r="52" spans="1:7" ht="12" customHeight="1">
      <c r="A52" s="436" t="s">
        <v>564</v>
      </c>
      <c r="B52" s="8" t="s">
        <v>641</v>
      </c>
      <c r="C52" s="77"/>
      <c r="D52" s="77"/>
      <c r="E52" s="77"/>
      <c r="F52" s="77"/>
      <c r="G52" s="77"/>
    </row>
    <row r="53" spans="1:7" ht="12" customHeight="1">
      <c r="A53" s="436" t="s">
        <v>565</v>
      </c>
      <c r="B53" s="8" t="s">
        <v>514</v>
      </c>
      <c r="C53" s="77"/>
      <c r="D53" s="77"/>
      <c r="E53" s="77"/>
      <c r="F53" s="77"/>
      <c r="G53" s="77"/>
    </row>
    <row r="54" spans="1:7" ht="12" customHeight="1" thickBot="1">
      <c r="A54" s="436" t="s">
        <v>566</v>
      </c>
      <c r="B54" s="8" t="s">
        <v>461</v>
      </c>
      <c r="C54" s="77"/>
      <c r="D54" s="77"/>
      <c r="E54" s="77"/>
      <c r="F54" s="77"/>
      <c r="G54" s="77"/>
    </row>
    <row r="55" spans="1:7" ht="15" customHeight="1" thickBot="1">
      <c r="A55" s="205" t="s">
        <v>476</v>
      </c>
      <c r="B55" s="244" t="s">
        <v>140</v>
      </c>
      <c r="C55" s="368">
        <f>+C44+C50</f>
        <v>102961000</v>
      </c>
      <c r="D55" s="368">
        <f>+D44+D50</f>
        <v>105199797</v>
      </c>
      <c r="E55" s="368">
        <f>+E44+E50</f>
        <v>105199797</v>
      </c>
      <c r="F55" s="368">
        <f>+F44+F50</f>
        <v>105013917</v>
      </c>
      <c r="G55" s="368">
        <f>+G44+G50</f>
        <v>105842305</v>
      </c>
    </row>
    <row r="56" spans="3:7" ht="13.5" thickBot="1">
      <c r="C56" s="369"/>
      <c r="D56" s="369"/>
      <c r="E56" s="369"/>
      <c r="F56" s="369"/>
      <c r="G56" s="369"/>
    </row>
    <row r="57" spans="1:7" ht="15" customHeight="1" thickBot="1">
      <c r="A57" s="247" t="s">
        <v>660</v>
      </c>
      <c r="B57" s="248"/>
      <c r="C57" s="117">
        <v>20</v>
      </c>
      <c r="D57" s="117">
        <v>20</v>
      </c>
      <c r="E57" s="117">
        <v>20</v>
      </c>
      <c r="F57" s="117">
        <v>20</v>
      </c>
      <c r="G57" s="117">
        <v>20</v>
      </c>
    </row>
    <row r="58" spans="1:7" ht="14.25" customHeight="1" thickBot="1">
      <c r="A58" s="247" t="s">
        <v>661</v>
      </c>
      <c r="B58" s="248"/>
      <c r="C58" s="117"/>
      <c r="D58" s="117"/>
      <c r="E58" s="117"/>
      <c r="F58" s="117"/>
      <c r="G58" s="117"/>
    </row>
    <row r="59" spans="1:5" ht="15.75">
      <c r="A59" s="1085" t="s">
        <v>900</v>
      </c>
      <c r="B59" s="1086"/>
      <c r="C59" s="1086"/>
      <c r="D59" s="1086"/>
      <c r="E59" s="1086"/>
    </row>
  </sheetData>
  <sheetProtection formatCells="0"/>
  <mergeCells count="1">
    <mergeCell ref="A59:E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zoomScale="120" zoomScaleNormal="120" zoomScaleSheetLayoutView="100" workbookViewId="0" topLeftCell="A127">
      <selection activeCell="A152" sqref="A152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7" width="21.625" style="378" customWidth="1"/>
    <col min="8" max="16384" width="9.375" style="400" customWidth="1"/>
  </cols>
  <sheetData>
    <row r="1" spans="1:7" ht="15.75" customHeight="1">
      <c r="A1" s="1060" t="s">
        <v>471</v>
      </c>
      <c r="B1" s="1060"/>
      <c r="C1" s="1060"/>
      <c r="D1" s="400"/>
      <c r="E1" s="400"/>
      <c r="F1" s="400"/>
      <c r="G1" s="400"/>
    </row>
    <row r="2" spans="1:7" ht="15.75" customHeight="1" thickBot="1">
      <c r="A2" s="1059" t="s">
        <v>606</v>
      </c>
      <c r="B2" s="1059"/>
      <c r="C2" s="304"/>
      <c r="D2" s="304"/>
      <c r="E2" s="304"/>
      <c r="F2" s="304"/>
      <c r="G2" s="304"/>
    </row>
    <row r="3" spans="1:7" ht="37.5" customHeight="1" thickBot="1">
      <c r="A3" s="23" t="s">
        <v>527</v>
      </c>
      <c r="B3" s="24" t="s">
        <v>473</v>
      </c>
      <c r="C3" s="38" t="s">
        <v>384</v>
      </c>
      <c r="D3" s="38" t="s">
        <v>865</v>
      </c>
      <c r="E3" s="38" t="s">
        <v>875</v>
      </c>
      <c r="F3" s="38" t="s">
        <v>880</v>
      </c>
      <c r="G3" s="38" t="s">
        <v>885</v>
      </c>
    </row>
    <row r="4" spans="1:7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  <c r="F4" s="397">
        <v>6</v>
      </c>
      <c r="G4" s="397">
        <v>7</v>
      </c>
    </row>
    <row r="5" spans="1:7" s="402" customFormat="1" ht="12" customHeight="1" thickBot="1">
      <c r="A5" s="20" t="s">
        <v>474</v>
      </c>
      <c r="B5" s="21" t="s">
        <v>711</v>
      </c>
      <c r="C5" s="294">
        <f>C6+C7+C8+C9</f>
        <v>418872964</v>
      </c>
      <c r="D5" s="294">
        <f>D6+D7+D8+D9+D10+D11</f>
        <v>422144219</v>
      </c>
      <c r="E5" s="294">
        <f>E6+E7+E8+E9+E10+E11</f>
        <v>426012919</v>
      </c>
      <c r="F5" s="294">
        <f>F6+F7+F8+F9+F10+F11</f>
        <v>447240084</v>
      </c>
      <c r="G5" s="294">
        <f>G6+G7+G8+G9+G10+G11</f>
        <v>457985548</v>
      </c>
    </row>
    <row r="6" spans="1:7" s="402" customFormat="1" ht="12" customHeight="1">
      <c r="A6" s="15" t="s">
        <v>557</v>
      </c>
      <c r="B6" s="403" t="s">
        <v>712</v>
      </c>
      <c r="C6" s="297">
        <v>136022050</v>
      </c>
      <c r="D6" s="297">
        <v>134265650</v>
      </c>
      <c r="E6" s="297">
        <v>134265650</v>
      </c>
      <c r="F6" s="297">
        <v>134265650</v>
      </c>
      <c r="G6" s="297">
        <v>136398420</v>
      </c>
    </row>
    <row r="7" spans="1:7" s="402" customFormat="1" ht="12" customHeight="1">
      <c r="A7" s="14" t="s">
        <v>558</v>
      </c>
      <c r="B7" s="404" t="s">
        <v>713</v>
      </c>
      <c r="C7" s="297">
        <v>127078800</v>
      </c>
      <c r="D7" s="297">
        <v>127078800</v>
      </c>
      <c r="E7" s="297">
        <v>127078800</v>
      </c>
      <c r="F7" s="297">
        <v>126609667</v>
      </c>
      <c r="G7" s="297">
        <v>127052600</v>
      </c>
    </row>
    <row r="8" spans="1:7" s="402" customFormat="1" ht="12" customHeight="1">
      <c r="A8" s="14" t="s">
        <v>559</v>
      </c>
      <c r="B8" s="404" t="s">
        <v>714</v>
      </c>
      <c r="C8" s="297">
        <v>149147364</v>
      </c>
      <c r="D8" s="297">
        <v>149147364</v>
      </c>
      <c r="E8" s="297">
        <v>149147364</v>
      </c>
      <c r="F8" s="297">
        <v>167051121</v>
      </c>
      <c r="G8" s="297">
        <v>178837153</v>
      </c>
    </row>
    <row r="9" spans="1:7" s="402" customFormat="1" ht="12" customHeight="1">
      <c r="A9" s="14" t="s">
        <v>560</v>
      </c>
      <c r="B9" s="404" t="s">
        <v>715</v>
      </c>
      <c r="C9" s="297">
        <v>6624750</v>
      </c>
      <c r="D9" s="297">
        <v>6624750</v>
      </c>
      <c r="E9" s="297">
        <v>6624750</v>
      </c>
      <c r="F9" s="297">
        <v>7571194</v>
      </c>
      <c r="G9" s="297">
        <v>8143871</v>
      </c>
    </row>
    <row r="10" spans="1:7" s="402" customFormat="1" ht="12" customHeight="1">
      <c r="A10" s="14" t="s">
        <v>602</v>
      </c>
      <c r="B10" s="404" t="s">
        <v>716</v>
      </c>
      <c r="C10" s="297"/>
      <c r="D10" s="297">
        <v>813079</v>
      </c>
      <c r="E10" s="297">
        <v>1422889</v>
      </c>
      <c r="F10" s="297">
        <v>1975934</v>
      </c>
      <c r="G10" s="297">
        <v>2865544</v>
      </c>
    </row>
    <row r="11" spans="1:7" s="402" customFormat="1" ht="12" customHeight="1" thickBot="1">
      <c r="A11" s="16" t="s">
        <v>561</v>
      </c>
      <c r="B11" s="405" t="s">
        <v>717</v>
      </c>
      <c r="C11" s="877">
        <f>'9.1. melléklet'!C14</f>
        <v>0</v>
      </c>
      <c r="D11" s="877">
        <v>4214576</v>
      </c>
      <c r="E11" s="877">
        <v>7473466</v>
      </c>
      <c r="F11" s="877">
        <v>9766518</v>
      </c>
      <c r="G11" s="877">
        <v>4687960</v>
      </c>
    </row>
    <row r="12" spans="1:7" s="402" customFormat="1" ht="12" customHeight="1" thickBot="1">
      <c r="A12" s="20" t="s">
        <v>475</v>
      </c>
      <c r="B12" s="289" t="s">
        <v>718</v>
      </c>
      <c r="C12" s="878">
        <f>C15</f>
        <v>11262000</v>
      </c>
      <c r="D12" s="878">
        <f>D15+D16</f>
        <v>13223220</v>
      </c>
      <c r="E12" s="878">
        <f>E15+E16</f>
        <v>14950200</v>
      </c>
      <c r="F12" s="878">
        <f>F15+F16</f>
        <v>17934282</v>
      </c>
      <c r="G12" s="878">
        <v>19349739</v>
      </c>
    </row>
    <row r="13" spans="1:7" s="402" customFormat="1" ht="12" customHeight="1">
      <c r="A13" s="15" t="s">
        <v>563</v>
      </c>
      <c r="B13" s="403" t="s">
        <v>719</v>
      </c>
      <c r="C13" s="297">
        <f>'9.1. melléklet'!C16</f>
        <v>0</v>
      </c>
      <c r="D13" s="297">
        <f>'9.1. melléklet'!D16</f>
        <v>0</v>
      </c>
      <c r="E13" s="297">
        <f>'9.1. melléklet'!E16</f>
        <v>0</v>
      </c>
      <c r="F13" s="297">
        <f>'9.1. melléklet'!F16</f>
        <v>0</v>
      </c>
      <c r="G13" s="297">
        <f>'9.1. melléklet'!G16</f>
        <v>0</v>
      </c>
    </row>
    <row r="14" spans="1:7" s="402" customFormat="1" ht="12" customHeight="1">
      <c r="A14" s="14" t="s">
        <v>564</v>
      </c>
      <c r="B14" s="404" t="s">
        <v>720</v>
      </c>
      <c r="C14" s="297">
        <f>'9.1. melléklet'!C17</f>
        <v>0</v>
      </c>
      <c r="D14" s="297">
        <f>'9.1. melléklet'!D17</f>
        <v>0</v>
      </c>
      <c r="E14" s="297">
        <f>'9.1. melléklet'!E17</f>
        <v>0</v>
      </c>
      <c r="F14" s="297">
        <f>'9.1. melléklet'!F17</f>
        <v>0</v>
      </c>
      <c r="G14" s="297">
        <f>'9.1. melléklet'!G17</f>
        <v>0</v>
      </c>
    </row>
    <row r="15" spans="1:7" s="402" customFormat="1" ht="12" customHeight="1">
      <c r="A15" s="14" t="s">
        <v>565</v>
      </c>
      <c r="B15" s="404" t="s">
        <v>217</v>
      </c>
      <c r="C15" s="297">
        <v>11262000</v>
      </c>
      <c r="D15" s="297">
        <v>11262000</v>
      </c>
      <c r="E15" s="297">
        <v>11262000</v>
      </c>
      <c r="F15" s="297">
        <v>11262000</v>
      </c>
      <c r="G15" s="297">
        <v>11262000</v>
      </c>
    </row>
    <row r="16" spans="1:7" s="402" customFormat="1" ht="12" customHeight="1">
      <c r="A16" s="14" t="s">
        <v>566</v>
      </c>
      <c r="B16" s="404" t="s">
        <v>873</v>
      </c>
      <c r="C16" s="297"/>
      <c r="D16" s="297">
        <v>1961220</v>
      </c>
      <c r="E16" s="297">
        <v>3688200</v>
      </c>
      <c r="F16" s="297">
        <v>6672282</v>
      </c>
      <c r="G16" s="297">
        <v>7542739</v>
      </c>
    </row>
    <row r="17" spans="1:7" s="402" customFormat="1" ht="12" customHeight="1">
      <c r="A17" s="14" t="s">
        <v>567</v>
      </c>
      <c r="B17" s="404" t="s">
        <v>289</v>
      </c>
      <c r="C17" s="297">
        <f>'9.1. melléklet'!C20</f>
        <v>0</v>
      </c>
      <c r="D17" s="297">
        <f>'9.1. melléklet'!D20</f>
        <v>0</v>
      </c>
      <c r="E17" s="297">
        <f>'9.1. melléklet'!E20</f>
        <v>0</v>
      </c>
      <c r="F17" s="297">
        <f>'9.1. melléklet'!F20</f>
        <v>0</v>
      </c>
      <c r="G17" s="297">
        <v>545000</v>
      </c>
    </row>
    <row r="18" spans="1:7" s="402" customFormat="1" ht="12" customHeight="1" thickBot="1">
      <c r="A18" s="16" t="s">
        <v>576</v>
      </c>
      <c r="B18" s="405" t="s">
        <v>722</v>
      </c>
      <c r="C18" s="877">
        <f>'9.1. melléklet'!C21</f>
        <v>0</v>
      </c>
      <c r="D18" s="877">
        <f>'9.1. melléklet'!D21</f>
        <v>0</v>
      </c>
      <c r="E18" s="877">
        <f>'9.1. melléklet'!E21</f>
        <v>0</v>
      </c>
      <c r="F18" s="877">
        <f>'9.1. melléklet'!F21</f>
        <v>0</v>
      </c>
      <c r="G18" s="877">
        <f>'9.1. melléklet'!G21</f>
        <v>0</v>
      </c>
    </row>
    <row r="19" spans="1:7" s="402" customFormat="1" ht="12" customHeight="1" thickBot="1">
      <c r="A19" s="20" t="s">
        <v>476</v>
      </c>
      <c r="B19" s="21" t="s">
        <v>723</v>
      </c>
      <c r="C19" s="878">
        <f>C20+C23+C24</f>
        <v>590251279</v>
      </c>
      <c r="D19" s="878">
        <f>D20+D23+D24</f>
        <v>590251279</v>
      </c>
      <c r="E19" s="878">
        <f>E20+E23+E24</f>
        <v>702063426</v>
      </c>
      <c r="F19" s="878">
        <f>F20+F23+F24</f>
        <v>699151186</v>
      </c>
      <c r="G19" s="878">
        <f>G20+G23+G24</f>
        <v>699651186</v>
      </c>
    </row>
    <row r="20" spans="1:7" s="402" customFormat="1" ht="12" customHeight="1">
      <c r="A20" s="15" t="s">
        <v>546</v>
      </c>
      <c r="B20" s="403" t="s">
        <v>802</v>
      </c>
      <c r="C20" s="297"/>
      <c r="D20" s="297"/>
      <c r="E20" s="297"/>
      <c r="F20" s="297"/>
      <c r="G20" s="297"/>
    </row>
    <row r="21" spans="1:7" s="402" customFormat="1" ht="12" customHeight="1">
      <c r="A21" s="14" t="s">
        <v>547</v>
      </c>
      <c r="B21" s="404" t="s">
        <v>725</v>
      </c>
      <c r="C21" s="297">
        <f>'9.1. melléklet'!C24</f>
        <v>0</v>
      </c>
      <c r="D21" s="297">
        <f>'9.1. melléklet'!D24</f>
        <v>0</v>
      </c>
      <c r="E21" s="297">
        <f>'9.1. melléklet'!E24</f>
        <v>0</v>
      </c>
      <c r="F21" s="297">
        <f>'9.1. melléklet'!F24</f>
        <v>0</v>
      </c>
      <c r="G21" s="297">
        <f>'9.1. melléklet'!G24</f>
        <v>0</v>
      </c>
    </row>
    <row r="22" spans="1:7" s="402" customFormat="1" ht="12" customHeight="1">
      <c r="A22" s="14" t="s">
        <v>548</v>
      </c>
      <c r="B22" s="404" t="s">
        <v>150</v>
      </c>
      <c r="C22" s="297">
        <f>'9.1. melléklet'!C25</f>
        <v>0</v>
      </c>
      <c r="D22" s="297">
        <f>'9.1. melléklet'!D25</f>
        <v>0</v>
      </c>
      <c r="E22" s="297">
        <f>'9.1. melléklet'!E25</f>
        <v>0</v>
      </c>
      <c r="F22" s="297">
        <f>'9.1. melléklet'!F25</f>
        <v>0</v>
      </c>
      <c r="G22" s="297">
        <f>'9.1. melléklet'!G25</f>
        <v>0</v>
      </c>
    </row>
    <row r="23" spans="1:7" s="402" customFormat="1" ht="12" customHeight="1">
      <c r="A23" s="14" t="s">
        <v>549</v>
      </c>
      <c r="B23" s="404" t="s">
        <v>726</v>
      </c>
      <c r="C23" s="297">
        <v>590251279</v>
      </c>
      <c r="D23" s="297">
        <v>590251279</v>
      </c>
      <c r="E23" s="297">
        <v>702063426</v>
      </c>
      <c r="F23" s="297">
        <v>699151186</v>
      </c>
      <c r="G23" s="297">
        <v>699651186</v>
      </c>
    </row>
    <row r="24" spans="1:7" s="402" customFormat="1" ht="12" customHeight="1">
      <c r="A24" s="14" t="s">
        <v>625</v>
      </c>
      <c r="B24" s="404" t="s">
        <v>341</v>
      </c>
      <c r="C24" s="297"/>
      <c r="D24" s="297"/>
      <c r="E24" s="297"/>
      <c r="F24" s="297"/>
      <c r="G24" s="297"/>
    </row>
    <row r="25" spans="1:7" s="402" customFormat="1" ht="12" customHeight="1" thickBot="1">
      <c r="A25" s="16" t="s">
        <v>626</v>
      </c>
      <c r="B25" s="405" t="s">
        <v>727</v>
      </c>
      <c r="C25" s="877">
        <f>'9.1. melléklet'!C28</f>
        <v>0</v>
      </c>
      <c r="D25" s="877">
        <f>'9.1. melléklet'!D28</f>
        <v>0</v>
      </c>
      <c r="E25" s="877">
        <f>'9.1. melléklet'!E28</f>
        <v>0</v>
      </c>
      <c r="F25" s="877">
        <f>'9.1. melléklet'!F28</f>
        <v>0</v>
      </c>
      <c r="G25" s="877">
        <f>'9.1. melléklet'!G28</f>
        <v>0</v>
      </c>
    </row>
    <row r="26" spans="1:7" s="402" customFormat="1" ht="12" customHeight="1" thickBot="1">
      <c r="A26" s="20" t="s">
        <v>627</v>
      </c>
      <c r="B26" s="21" t="s">
        <v>728</v>
      </c>
      <c r="C26" s="878">
        <f>C27+C30+C31+C32+C33</f>
        <v>144300000</v>
      </c>
      <c r="D26" s="878">
        <f>D27+D30+D31+D32+D33</f>
        <v>144300000</v>
      </c>
      <c r="E26" s="878">
        <f>E27+E30+E31+E32+E33</f>
        <v>144300000</v>
      </c>
      <c r="F26" s="878">
        <f>F27+F30+F31+F32+F33</f>
        <v>144300000</v>
      </c>
      <c r="G26" s="878">
        <f>G27+G30+G31+G32+G33</f>
        <v>177300000</v>
      </c>
    </row>
    <row r="27" spans="1:7" s="402" customFormat="1" ht="12" customHeight="1">
      <c r="A27" s="15" t="s">
        <v>729</v>
      </c>
      <c r="B27" s="403" t="s">
        <v>735</v>
      </c>
      <c r="C27" s="297">
        <v>120900000</v>
      </c>
      <c r="D27" s="297">
        <v>120900000</v>
      </c>
      <c r="E27" s="297">
        <v>120900000</v>
      </c>
      <c r="F27" s="297">
        <v>120900000</v>
      </c>
      <c r="G27" s="297">
        <v>151900000</v>
      </c>
    </row>
    <row r="28" spans="1:7" s="402" customFormat="1" ht="12" customHeight="1">
      <c r="A28" s="14" t="s">
        <v>730</v>
      </c>
      <c r="B28" s="638" t="s">
        <v>293</v>
      </c>
      <c r="C28" s="297">
        <v>5900000</v>
      </c>
      <c r="D28" s="297">
        <v>5900000</v>
      </c>
      <c r="E28" s="297">
        <v>5900000</v>
      </c>
      <c r="F28" s="297">
        <v>5900000</v>
      </c>
      <c r="G28" s="297">
        <v>5900000</v>
      </c>
    </row>
    <row r="29" spans="1:7" s="402" customFormat="1" ht="12" customHeight="1">
      <c r="A29" s="14" t="s">
        <v>731</v>
      </c>
      <c r="B29" s="638" t="s">
        <v>294</v>
      </c>
      <c r="C29" s="297">
        <v>115000000</v>
      </c>
      <c r="D29" s="297">
        <v>115000000</v>
      </c>
      <c r="E29" s="297">
        <v>115000000</v>
      </c>
      <c r="F29" s="297">
        <v>115000000</v>
      </c>
      <c r="G29" s="297">
        <v>146000000</v>
      </c>
    </row>
    <row r="30" spans="1:7" s="402" customFormat="1" ht="12" customHeight="1">
      <c r="A30" s="14" t="s">
        <v>732</v>
      </c>
      <c r="B30" s="404" t="s">
        <v>738</v>
      </c>
      <c r="C30" s="297">
        <v>21000000</v>
      </c>
      <c r="D30" s="297">
        <v>21000000</v>
      </c>
      <c r="E30" s="297">
        <v>21000000</v>
      </c>
      <c r="F30" s="297">
        <v>21000000</v>
      </c>
      <c r="G30" s="297">
        <v>23000000</v>
      </c>
    </row>
    <row r="31" spans="1:7" s="402" customFormat="1" ht="12" customHeight="1">
      <c r="A31" s="14" t="s">
        <v>733</v>
      </c>
      <c r="B31" s="404" t="s">
        <v>265</v>
      </c>
      <c r="C31" s="297">
        <v>900000</v>
      </c>
      <c r="D31" s="297">
        <v>900000</v>
      </c>
      <c r="E31" s="297">
        <v>900000</v>
      </c>
      <c r="F31" s="297">
        <v>900000</v>
      </c>
      <c r="G31" s="297">
        <v>900000</v>
      </c>
    </row>
    <row r="32" spans="1:7" s="402" customFormat="1" ht="12" customHeight="1">
      <c r="A32" s="16" t="s">
        <v>734</v>
      </c>
      <c r="B32" s="405" t="s">
        <v>268</v>
      </c>
      <c r="C32" s="297">
        <v>1000000</v>
      </c>
      <c r="D32" s="297">
        <v>1000000</v>
      </c>
      <c r="E32" s="297">
        <v>1000000</v>
      </c>
      <c r="F32" s="297">
        <v>1000000</v>
      </c>
      <c r="G32" s="297">
        <v>1000000</v>
      </c>
    </row>
    <row r="33" spans="1:7" s="402" customFormat="1" ht="12" customHeight="1" thickBot="1">
      <c r="A33" s="16" t="s">
        <v>266</v>
      </c>
      <c r="B33" s="405" t="s">
        <v>267</v>
      </c>
      <c r="C33" s="297">
        <v>500000</v>
      </c>
      <c r="D33" s="297">
        <v>500000</v>
      </c>
      <c r="E33" s="297">
        <v>500000</v>
      </c>
      <c r="F33" s="297">
        <v>500000</v>
      </c>
      <c r="G33" s="297">
        <v>500000</v>
      </c>
    </row>
    <row r="34" spans="1:7" s="402" customFormat="1" ht="12" customHeight="1" thickBot="1">
      <c r="A34" s="20" t="s">
        <v>478</v>
      </c>
      <c r="B34" s="21" t="s">
        <v>741</v>
      </c>
      <c r="C34" s="294">
        <f>C36+C37+C38+C39+C40+C41+C42+C44</f>
        <v>131244400</v>
      </c>
      <c r="D34" s="294">
        <f>D36+D37+D38+D39+D40+D41+D42+D44</f>
        <v>133602997</v>
      </c>
      <c r="E34" s="294">
        <f>E36+E37+E38+E39+E40+E41+E42+E44</f>
        <v>133602997</v>
      </c>
      <c r="F34" s="294">
        <f>F36+F37+F38+F39+F40+F41+F42+F44</f>
        <v>137783517</v>
      </c>
      <c r="G34" s="294">
        <v>143351905</v>
      </c>
    </row>
    <row r="35" spans="1:7" s="402" customFormat="1" ht="12" customHeight="1">
      <c r="A35" s="15" t="s">
        <v>550</v>
      </c>
      <c r="B35" s="403" t="s">
        <v>744</v>
      </c>
      <c r="C35" s="297"/>
      <c r="D35" s="297"/>
      <c r="E35" s="297"/>
      <c r="F35" s="297"/>
      <c r="G35" s="297">
        <v>400000</v>
      </c>
    </row>
    <row r="36" spans="1:7" s="402" customFormat="1" ht="12" customHeight="1">
      <c r="A36" s="14" t="s">
        <v>551</v>
      </c>
      <c r="B36" s="404" t="s">
        <v>745</v>
      </c>
      <c r="C36" s="296">
        <v>18870200</v>
      </c>
      <c r="D36" s="296">
        <v>18870200</v>
      </c>
      <c r="E36" s="296">
        <v>18870200</v>
      </c>
      <c r="F36" s="296">
        <v>18503920</v>
      </c>
      <c r="G36" s="296">
        <v>18837508</v>
      </c>
    </row>
    <row r="37" spans="1:7" s="402" customFormat="1" ht="12" customHeight="1">
      <c r="A37" s="14" t="s">
        <v>552</v>
      </c>
      <c r="B37" s="404" t="s">
        <v>746</v>
      </c>
      <c r="C37" s="296">
        <v>470000</v>
      </c>
      <c r="D37" s="296">
        <v>899800</v>
      </c>
      <c r="E37" s="296">
        <v>899800</v>
      </c>
      <c r="F37" s="296">
        <v>470000</v>
      </c>
      <c r="G37" s="296">
        <v>470000</v>
      </c>
    </row>
    <row r="38" spans="1:7" s="402" customFormat="1" ht="12" customHeight="1">
      <c r="A38" s="14" t="s">
        <v>629</v>
      </c>
      <c r="B38" s="404" t="s">
        <v>747</v>
      </c>
      <c r="C38" s="296">
        <v>2600000</v>
      </c>
      <c r="D38" s="296">
        <v>2600000</v>
      </c>
      <c r="E38" s="296">
        <v>2600000</v>
      </c>
      <c r="F38" s="296">
        <v>2600000</v>
      </c>
      <c r="G38" s="296">
        <v>2600000</v>
      </c>
    </row>
    <row r="39" spans="1:7" s="402" customFormat="1" ht="12" customHeight="1">
      <c r="A39" s="14" t="s">
        <v>630</v>
      </c>
      <c r="B39" s="404" t="s">
        <v>748</v>
      </c>
      <c r="C39" s="296">
        <v>84701200</v>
      </c>
      <c r="D39" s="296">
        <v>84701200</v>
      </c>
      <c r="E39" s="296">
        <v>84701200</v>
      </c>
      <c r="F39" s="296">
        <v>84701200</v>
      </c>
      <c r="G39" s="296">
        <v>84661200</v>
      </c>
    </row>
    <row r="40" spans="1:7" s="402" customFormat="1" ht="12" customHeight="1">
      <c r="A40" s="14" t="s">
        <v>631</v>
      </c>
      <c r="B40" s="404" t="s">
        <v>749</v>
      </c>
      <c r="C40" s="296">
        <v>3291000</v>
      </c>
      <c r="D40" s="296">
        <v>3291000</v>
      </c>
      <c r="E40" s="296">
        <v>3291000</v>
      </c>
      <c r="F40" s="296">
        <v>7291000</v>
      </c>
      <c r="G40" s="296">
        <v>11491000</v>
      </c>
    </row>
    <row r="41" spans="1:7" s="402" customFormat="1" ht="12" customHeight="1">
      <c r="A41" s="14" t="s">
        <v>632</v>
      </c>
      <c r="B41" s="404" t="s">
        <v>750</v>
      </c>
      <c r="C41" s="296">
        <v>10312000</v>
      </c>
      <c r="D41" s="296">
        <v>10312000</v>
      </c>
      <c r="E41" s="296">
        <v>10312000</v>
      </c>
      <c r="F41" s="296">
        <v>10312000</v>
      </c>
      <c r="G41" s="296">
        <v>10312000</v>
      </c>
    </row>
    <row r="42" spans="1:7" s="402" customFormat="1" ht="12" customHeight="1">
      <c r="A42" s="14" t="s">
        <v>633</v>
      </c>
      <c r="B42" s="404" t="s">
        <v>751</v>
      </c>
      <c r="C42" s="296">
        <v>4000000</v>
      </c>
      <c r="D42" s="296">
        <v>4000000</v>
      </c>
      <c r="E42" s="296">
        <v>4000000</v>
      </c>
      <c r="F42" s="296">
        <v>4001400</v>
      </c>
      <c r="G42" s="296">
        <v>5201400</v>
      </c>
    </row>
    <row r="43" spans="1:7" s="402" customFormat="1" ht="12" customHeight="1">
      <c r="A43" s="14" t="s">
        <v>742</v>
      </c>
      <c r="B43" s="404" t="s">
        <v>752</v>
      </c>
      <c r="C43" s="299"/>
      <c r="D43" s="299"/>
      <c r="E43" s="299"/>
      <c r="F43" s="299"/>
      <c r="G43" s="299"/>
    </row>
    <row r="44" spans="1:7" s="402" customFormat="1" ht="12" customHeight="1" thickBot="1">
      <c r="A44" s="16" t="s">
        <v>743</v>
      </c>
      <c r="B44" s="405" t="s">
        <v>753</v>
      </c>
      <c r="C44" s="392">
        <v>7000000</v>
      </c>
      <c r="D44" s="392">
        <v>8928797</v>
      </c>
      <c r="E44" s="392">
        <v>8928797</v>
      </c>
      <c r="F44" s="392">
        <v>9903997</v>
      </c>
      <c r="G44" s="392">
        <v>9378797</v>
      </c>
    </row>
    <row r="45" spans="1:7" s="402" customFormat="1" ht="12" customHeight="1" thickBot="1">
      <c r="A45" s="20" t="s">
        <v>479</v>
      </c>
      <c r="B45" s="21" t="s">
        <v>754</v>
      </c>
      <c r="C45" s="294">
        <f>SUM(C46:C50)</f>
        <v>0</v>
      </c>
      <c r="D45" s="294">
        <f>SUM(D46:D50)</f>
        <v>7806765</v>
      </c>
      <c r="E45" s="294">
        <f>SUM(E46:E50)</f>
        <v>18659765</v>
      </c>
      <c r="F45" s="294">
        <f>SUM(F46:F50)</f>
        <v>18659765</v>
      </c>
      <c r="G45" s="294">
        <v>28919685</v>
      </c>
    </row>
    <row r="46" spans="1:7" s="402" customFormat="1" ht="12" customHeight="1">
      <c r="A46" s="15" t="s">
        <v>553</v>
      </c>
      <c r="B46" s="403" t="s">
        <v>758</v>
      </c>
      <c r="C46" s="447"/>
      <c r="D46" s="447"/>
      <c r="E46" s="447"/>
      <c r="F46" s="447"/>
      <c r="G46" s="447"/>
    </row>
    <row r="47" spans="1:7" s="402" customFormat="1" ht="12" customHeight="1">
      <c r="A47" s="14" t="s">
        <v>554</v>
      </c>
      <c r="B47" s="404" t="s">
        <v>759</v>
      </c>
      <c r="C47" s="299"/>
      <c r="D47" s="299">
        <v>7806765</v>
      </c>
      <c r="E47" s="299">
        <v>18659765</v>
      </c>
      <c r="F47" s="299">
        <v>18659765</v>
      </c>
      <c r="G47" s="299">
        <v>28619685</v>
      </c>
    </row>
    <row r="48" spans="1:7" s="402" customFormat="1" ht="12" customHeight="1">
      <c r="A48" s="14" t="s">
        <v>755</v>
      </c>
      <c r="B48" s="404" t="s">
        <v>760</v>
      </c>
      <c r="C48" s="299"/>
      <c r="D48" s="299"/>
      <c r="E48" s="299"/>
      <c r="F48" s="299"/>
      <c r="G48" s="299">
        <v>300000</v>
      </c>
    </row>
    <row r="49" spans="1:7" s="402" customFormat="1" ht="12" customHeight="1">
      <c r="A49" s="14" t="s">
        <v>756</v>
      </c>
      <c r="B49" s="404" t="s">
        <v>761</v>
      </c>
      <c r="C49" s="299"/>
      <c r="D49" s="299"/>
      <c r="E49" s="299"/>
      <c r="F49" s="299"/>
      <c r="G49" s="299"/>
    </row>
    <row r="50" spans="1:7" s="402" customFormat="1" ht="12" customHeight="1">
      <c r="A50" s="14" t="s">
        <v>757</v>
      </c>
      <c r="B50" s="404" t="s">
        <v>762</v>
      </c>
      <c r="C50" s="299"/>
      <c r="D50" s="299"/>
      <c r="E50" s="299"/>
      <c r="F50" s="299"/>
      <c r="G50" s="299"/>
    </row>
    <row r="51" spans="1:7" s="402" customFormat="1" ht="12" customHeight="1" thickBot="1">
      <c r="A51" s="13" t="s">
        <v>456</v>
      </c>
      <c r="B51" s="575" t="s">
        <v>166</v>
      </c>
      <c r="C51" s="576"/>
      <c r="D51" s="576"/>
      <c r="E51" s="576"/>
      <c r="F51" s="576"/>
      <c r="G51" s="576"/>
    </row>
    <row r="52" spans="1:7" s="402" customFormat="1" ht="12" customHeight="1" thickBot="1">
      <c r="A52" s="20" t="s">
        <v>634</v>
      </c>
      <c r="B52" s="21" t="s">
        <v>763</v>
      </c>
      <c r="C52" s="294">
        <f>SUM(C53:C55)</f>
        <v>0</v>
      </c>
      <c r="D52" s="294">
        <f>SUM(D53:D55)</f>
        <v>3705544</v>
      </c>
      <c r="E52" s="294">
        <f>SUM(E53:E55)</f>
        <v>3705544</v>
      </c>
      <c r="F52" s="294">
        <f>SUM(F53:F55)</f>
        <v>3705544</v>
      </c>
      <c r="G52" s="294">
        <f>SUM(G53:G55)</f>
        <v>4492559</v>
      </c>
    </row>
    <row r="53" spans="1:7" s="402" customFormat="1" ht="12" customHeight="1">
      <c r="A53" s="15" t="s">
        <v>555</v>
      </c>
      <c r="B53" s="403" t="s">
        <v>764</v>
      </c>
      <c r="C53" s="297"/>
      <c r="D53" s="297"/>
      <c r="E53" s="297"/>
      <c r="F53" s="297"/>
      <c r="G53" s="297"/>
    </row>
    <row r="54" spans="1:7" s="402" customFormat="1" ht="12" customHeight="1">
      <c r="A54" s="14" t="s">
        <v>556</v>
      </c>
      <c r="B54" s="404" t="s">
        <v>867</v>
      </c>
      <c r="C54" s="296"/>
      <c r="D54" s="296">
        <v>840000</v>
      </c>
      <c r="E54" s="296">
        <v>840000</v>
      </c>
      <c r="F54" s="296">
        <v>840000</v>
      </c>
      <c r="G54" s="296">
        <v>840000</v>
      </c>
    </row>
    <row r="55" spans="1:7" s="402" customFormat="1" ht="12" customHeight="1">
      <c r="A55" s="14" t="s">
        <v>767</v>
      </c>
      <c r="B55" s="404" t="s">
        <v>868</v>
      </c>
      <c r="C55" s="296"/>
      <c r="D55" s="296">
        <v>2865544</v>
      </c>
      <c r="E55" s="296">
        <v>2865544</v>
      </c>
      <c r="F55" s="296">
        <v>2865544</v>
      </c>
      <c r="G55" s="296">
        <v>3652559</v>
      </c>
    </row>
    <row r="56" spans="1:7" s="402" customFormat="1" ht="12" customHeight="1" thickBot="1">
      <c r="A56" s="16" t="s">
        <v>768</v>
      </c>
      <c r="B56" s="405" t="s">
        <v>766</v>
      </c>
      <c r="C56" s="298"/>
      <c r="D56" s="298"/>
      <c r="E56" s="298"/>
      <c r="F56" s="298"/>
      <c r="G56" s="298"/>
    </row>
    <row r="57" spans="1:7" s="402" customFormat="1" ht="12" customHeight="1" thickBot="1">
      <c r="A57" s="20" t="s">
        <v>481</v>
      </c>
      <c r="B57" s="289" t="s">
        <v>769</v>
      </c>
      <c r="C57" s="294">
        <f>SUM(C58:C60)</f>
        <v>0</v>
      </c>
      <c r="D57" s="294">
        <f>SUM(D58:D60)</f>
        <v>4000000</v>
      </c>
      <c r="E57" s="294">
        <f>SUM(E58:E60)</f>
        <v>4000000</v>
      </c>
      <c r="F57" s="294">
        <f>SUM(F58:F60)</f>
        <v>6989820</v>
      </c>
      <c r="G57" s="294">
        <f>SUM(G58:G60)</f>
        <v>3540080</v>
      </c>
    </row>
    <row r="58" spans="1:7" s="402" customFormat="1" ht="12" customHeight="1">
      <c r="A58" s="15" t="s">
        <v>635</v>
      </c>
      <c r="B58" s="403" t="s">
        <v>771</v>
      </c>
      <c r="C58" s="299"/>
      <c r="D58" s="299"/>
      <c r="E58" s="299"/>
      <c r="F58" s="299"/>
      <c r="G58" s="299"/>
    </row>
    <row r="59" spans="1:7" s="402" customFormat="1" ht="12" customHeight="1">
      <c r="A59" s="14" t="s">
        <v>636</v>
      </c>
      <c r="B59" s="404" t="s">
        <v>153</v>
      </c>
      <c r="C59" s="299"/>
      <c r="D59" s="299"/>
      <c r="E59" s="299"/>
      <c r="F59" s="299"/>
      <c r="G59" s="299">
        <v>40080</v>
      </c>
    </row>
    <row r="60" spans="1:7" s="402" customFormat="1" ht="12" customHeight="1">
      <c r="A60" s="14" t="s">
        <v>687</v>
      </c>
      <c r="B60" s="404" t="s">
        <v>869</v>
      </c>
      <c r="C60" s="299"/>
      <c r="D60" s="299">
        <v>4000000</v>
      </c>
      <c r="E60" s="299">
        <v>4000000</v>
      </c>
      <c r="F60" s="299">
        <v>6989820</v>
      </c>
      <c r="G60" s="299">
        <v>3500000</v>
      </c>
    </row>
    <row r="61" spans="1:7" s="402" customFormat="1" ht="12" customHeight="1" thickBot="1">
      <c r="A61" s="16" t="s">
        <v>770</v>
      </c>
      <c r="B61" s="405" t="s">
        <v>773</v>
      </c>
      <c r="C61" s="299"/>
      <c r="D61" s="299"/>
      <c r="E61" s="299"/>
      <c r="F61" s="299"/>
      <c r="G61" s="299"/>
    </row>
    <row r="62" spans="1:7" s="402" customFormat="1" ht="12" customHeight="1" thickBot="1">
      <c r="A62" s="20" t="s">
        <v>482</v>
      </c>
      <c r="B62" s="21" t="s">
        <v>774</v>
      </c>
      <c r="C62" s="300">
        <f>+C5+C12+C19+C26+C34+C45+C52+C57</f>
        <v>1295930643</v>
      </c>
      <c r="D62" s="300">
        <f>+D5+D12+D19+D26+D34+D45+D52+D57</f>
        <v>1319034024</v>
      </c>
      <c r="E62" s="300">
        <f>+E5+E12+E19+E26+E34+E45+E52+E57</f>
        <v>1447294851</v>
      </c>
      <c r="F62" s="300">
        <f>+F5+F12+F19+F26+F34+F45+F52+F57</f>
        <v>1475764198</v>
      </c>
      <c r="G62" s="300">
        <f>+G5+G12+G19+G26+G34+G45+G52+G57</f>
        <v>1534590702</v>
      </c>
    </row>
    <row r="63" spans="1:7" s="402" customFormat="1" ht="12" customHeight="1" thickBot="1">
      <c r="A63" s="406" t="s">
        <v>775</v>
      </c>
      <c r="B63" s="289" t="s">
        <v>776</v>
      </c>
      <c r="C63" s="294">
        <f>SUM(C64:C66)</f>
        <v>0</v>
      </c>
      <c r="D63" s="294">
        <f>SUM(D64:D66)</f>
        <v>0</v>
      </c>
      <c r="E63" s="294">
        <f>SUM(E64:E66)</f>
        <v>0</v>
      </c>
      <c r="F63" s="294">
        <f>SUM(F64:F66)</f>
        <v>0</v>
      </c>
      <c r="G63" s="294">
        <f>SUM(G64:G66)</f>
        <v>0</v>
      </c>
    </row>
    <row r="64" spans="1:7" s="402" customFormat="1" ht="12" customHeight="1">
      <c r="A64" s="15" t="s">
        <v>12</v>
      </c>
      <c r="B64" s="403" t="s">
        <v>777</v>
      </c>
      <c r="C64" s="299"/>
      <c r="D64" s="299"/>
      <c r="E64" s="299"/>
      <c r="F64" s="299"/>
      <c r="G64" s="299"/>
    </row>
    <row r="65" spans="1:7" s="402" customFormat="1" ht="12" customHeight="1">
      <c r="A65" s="14" t="s">
        <v>21</v>
      </c>
      <c r="B65" s="404" t="s">
        <v>778</v>
      </c>
      <c r="C65" s="299"/>
      <c r="D65" s="299"/>
      <c r="E65" s="299"/>
      <c r="F65" s="299"/>
      <c r="G65" s="299"/>
    </row>
    <row r="66" spans="1:7" s="402" customFormat="1" ht="12" customHeight="1" thickBot="1">
      <c r="A66" s="16" t="s">
        <v>22</v>
      </c>
      <c r="B66" s="407" t="s">
        <v>779</v>
      </c>
      <c r="C66" s="299"/>
      <c r="D66" s="299"/>
      <c r="E66" s="299"/>
      <c r="F66" s="299"/>
      <c r="G66" s="299"/>
    </row>
    <row r="67" spans="1:7" s="402" customFormat="1" ht="12" customHeight="1" thickBot="1">
      <c r="A67" s="406" t="s">
        <v>780</v>
      </c>
      <c r="B67" s="289" t="s">
        <v>781</v>
      </c>
      <c r="C67" s="294">
        <f>SUM(C68:C71)</f>
        <v>450000000</v>
      </c>
      <c r="D67" s="294">
        <f>SUM(D68:D71)</f>
        <v>450000000</v>
      </c>
      <c r="E67" s="294">
        <f>SUM(E68:E71)</f>
        <v>450000000</v>
      </c>
      <c r="F67" s="294">
        <f>SUM(F68:F71)</f>
        <v>560000000</v>
      </c>
      <c r="G67" s="294">
        <f>SUM(G68:G71)</f>
        <v>560000000</v>
      </c>
    </row>
    <row r="68" spans="1:7" s="402" customFormat="1" ht="12" customHeight="1">
      <c r="A68" s="15" t="s">
        <v>603</v>
      </c>
      <c r="B68" s="403" t="s">
        <v>782</v>
      </c>
      <c r="C68" s="299">
        <v>450000000</v>
      </c>
      <c r="D68" s="299">
        <v>450000000</v>
      </c>
      <c r="E68" s="299">
        <v>450000000</v>
      </c>
      <c r="F68" s="299">
        <v>560000000</v>
      </c>
      <c r="G68" s="299">
        <v>560000000</v>
      </c>
    </row>
    <row r="69" spans="1:7" s="402" customFormat="1" ht="12" customHeight="1">
      <c r="A69" s="14" t="s">
        <v>604</v>
      </c>
      <c r="B69" s="404" t="s">
        <v>783</v>
      </c>
      <c r="C69" s="299"/>
      <c r="D69" s="299"/>
      <c r="E69" s="299"/>
      <c r="F69" s="299"/>
      <c r="G69" s="299"/>
    </row>
    <row r="70" spans="1:7" s="402" customFormat="1" ht="12" customHeight="1">
      <c r="A70" s="14" t="s">
        <v>13</v>
      </c>
      <c r="B70" s="404" t="s">
        <v>784</v>
      </c>
      <c r="C70" s="299"/>
      <c r="D70" s="299"/>
      <c r="E70" s="299"/>
      <c r="F70" s="299"/>
      <c r="G70" s="299"/>
    </row>
    <row r="71" spans="1:7" s="402" customFormat="1" ht="12" customHeight="1" thickBot="1">
      <c r="A71" s="16" t="s">
        <v>14</v>
      </c>
      <c r="B71" s="405" t="s">
        <v>785</v>
      </c>
      <c r="C71" s="299"/>
      <c r="D71" s="299"/>
      <c r="E71" s="299"/>
      <c r="F71" s="299"/>
      <c r="G71" s="299"/>
    </row>
    <row r="72" spans="1:7" s="402" customFormat="1" ht="12" customHeight="1" thickBot="1">
      <c r="A72" s="406" t="s">
        <v>786</v>
      </c>
      <c r="B72" s="289" t="s">
        <v>787</v>
      </c>
      <c r="C72" s="294">
        <f>C73</f>
        <v>335000000</v>
      </c>
      <c r="D72" s="294">
        <f>D73</f>
        <v>521377082</v>
      </c>
      <c r="E72" s="294">
        <f>E73</f>
        <v>521377082</v>
      </c>
      <c r="F72" s="294">
        <f>F73</f>
        <v>520992772</v>
      </c>
      <c r="G72" s="294">
        <f>G73</f>
        <v>521377082</v>
      </c>
    </row>
    <row r="73" spans="1:7" s="402" customFormat="1" ht="12" customHeight="1">
      <c r="A73" s="15" t="s">
        <v>15</v>
      </c>
      <c r="B73" s="403" t="s">
        <v>788</v>
      </c>
      <c r="C73" s="299">
        <v>335000000</v>
      </c>
      <c r="D73" s="299">
        <v>521377082</v>
      </c>
      <c r="E73" s="299">
        <v>521377082</v>
      </c>
      <c r="F73" s="299">
        <v>520992772</v>
      </c>
      <c r="G73" s="299">
        <v>521377082</v>
      </c>
    </row>
    <row r="74" spans="1:7" s="402" customFormat="1" ht="12" customHeight="1" thickBot="1">
      <c r="A74" s="16" t="s">
        <v>16</v>
      </c>
      <c r="B74" s="405" t="s">
        <v>789</v>
      </c>
      <c r="C74" s="299"/>
      <c r="D74" s="299"/>
      <c r="E74" s="299"/>
      <c r="F74" s="299"/>
      <c r="G74" s="299"/>
    </row>
    <row r="75" spans="1:7" s="402" customFormat="1" ht="12" customHeight="1" thickBot="1">
      <c r="A75" s="406" t="s">
        <v>790</v>
      </c>
      <c r="B75" s="289" t="s">
        <v>791</v>
      </c>
      <c r="C75" s="294">
        <f>SUM(C76:C78)</f>
        <v>0</v>
      </c>
      <c r="D75" s="294">
        <f>SUM(D76:D78)</f>
        <v>0</v>
      </c>
      <c r="E75" s="294">
        <f>SUM(E76:E78)</f>
        <v>0</v>
      </c>
      <c r="F75" s="294">
        <f>SUM(F76:F78)</f>
        <v>0</v>
      </c>
      <c r="G75" s="294">
        <f>SUM(G76:G78)</f>
        <v>15273016</v>
      </c>
    </row>
    <row r="76" spans="1:7" s="402" customFormat="1" ht="12" customHeight="1">
      <c r="A76" s="15" t="s">
        <v>17</v>
      </c>
      <c r="B76" s="403" t="s">
        <v>792</v>
      </c>
      <c r="C76" s="299"/>
      <c r="D76" s="299"/>
      <c r="E76" s="299"/>
      <c r="F76" s="299"/>
      <c r="G76" s="299">
        <v>15273016</v>
      </c>
    </row>
    <row r="77" spans="1:7" s="402" customFormat="1" ht="12" customHeight="1">
      <c r="A77" s="14" t="s">
        <v>18</v>
      </c>
      <c r="B77" s="404" t="s">
        <v>793</v>
      </c>
      <c r="C77" s="299"/>
      <c r="D77" s="299"/>
      <c r="E77" s="299"/>
      <c r="F77" s="299"/>
      <c r="G77" s="299"/>
    </row>
    <row r="78" spans="1:7" s="402" customFormat="1" ht="12" customHeight="1" thickBot="1">
      <c r="A78" s="16" t="s">
        <v>19</v>
      </c>
      <c r="B78" s="405" t="s">
        <v>794</v>
      </c>
      <c r="C78" s="299"/>
      <c r="D78" s="299"/>
      <c r="E78" s="299"/>
      <c r="F78" s="299"/>
      <c r="G78" s="299"/>
    </row>
    <row r="79" spans="1:7" s="402" customFormat="1" ht="12" customHeight="1" thickBot="1">
      <c r="A79" s="406" t="s">
        <v>795</v>
      </c>
      <c r="B79" s="289" t="s">
        <v>20</v>
      </c>
      <c r="C79" s="294">
        <f>SUM(C80:C83)</f>
        <v>0</v>
      </c>
      <c r="D79" s="294">
        <f>SUM(D80:D83)</f>
        <v>0</v>
      </c>
      <c r="E79" s="294">
        <f>SUM(E80:E83)</f>
        <v>0</v>
      </c>
      <c r="F79" s="294">
        <f>SUM(F80:F83)</f>
        <v>0</v>
      </c>
      <c r="G79" s="294">
        <f>SUM(G80:G83)</f>
        <v>0</v>
      </c>
    </row>
    <row r="80" spans="1:7" s="402" customFormat="1" ht="12" customHeight="1">
      <c r="A80" s="408" t="s">
        <v>796</v>
      </c>
      <c r="B80" s="403" t="s">
        <v>0</v>
      </c>
      <c r="C80" s="299"/>
      <c r="D80" s="299"/>
      <c r="E80" s="299"/>
      <c r="F80" s="299"/>
      <c r="G80" s="299"/>
    </row>
    <row r="81" spans="1:7" s="402" customFormat="1" ht="12" customHeight="1">
      <c r="A81" s="409" t="s">
        <v>1</v>
      </c>
      <c r="B81" s="404" t="s">
        <v>2</v>
      </c>
      <c r="C81" s="299"/>
      <c r="D81" s="299"/>
      <c r="E81" s="299"/>
      <c r="F81" s="299"/>
      <c r="G81" s="299"/>
    </row>
    <row r="82" spans="1:7" s="402" customFormat="1" ht="12" customHeight="1">
      <c r="A82" s="409" t="s">
        <v>3</v>
      </c>
      <c r="B82" s="404" t="s">
        <v>4</v>
      </c>
      <c r="C82" s="299"/>
      <c r="D82" s="299"/>
      <c r="E82" s="299"/>
      <c r="F82" s="299"/>
      <c r="G82" s="299"/>
    </row>
    <row r="83" spans="1:7" s="402" customFormat="1" ht="12" customHeight="1" thickBot="1">
      <c r="A83" s="410" t="s">
        <v>5</v>
      </c>
      <c r="B83" s="405" t="s">
        <v>6</v>
      </c>
      <c r="C83" s="299"/>
      <c r="D83" s="299"/>
      <c r="E83" s="299"/>
      <c r="F83" s="299"/>
      <c r="G83" s="299"/>
    </row>
    <row r="84" spans="1:7" s="402" customFormat="1" ht="13.5" customHeight="1" thickBot="1">
      <c r="A84" s="406" t="s">
        <v>7</v>
      </c>
      <c r="B84" s="289" t="s">
        <v>8</v>
      </c>
      <c r="C84" s="448"/>
      <c r="D84" s="448"/>
      <c r="E84" s="448"/>
      <c r="F84" s="448"/>
      <c r="G84" s="448"/>
    </row>
    <row r="85" spans="1:7" s="402" customFormat="1" ht="15.75" customHeight="1" thickBot="1">
      <c r="A85" s="406" t="s">
        <v>9</v>
      </c>
      <c r="B85" s="411" t="s">
        <v>10</v>
      </c>
      <c r="C85" s="300">
        <f>+C63+C67+C72+C75+C79+C84</f>
        <v>785000000</v>
      </c>
      <c r="D85" s="300">
        <f>+D63+D67+D72+D75+D79+D84</f>
        <v>971377082</v>
      </c>
      <c r="E85" s="300">
        <f>+E63+E67+E72+E75+E79+E84</f>
        <v>971377082</v>
      </c>
      <c r="F85" s="300">
        <f>+F63+F67+F72+F75+F79+F84</f>
        <v>1080992772</v>
      </c>
      <c r="G85" s="300">
        <f>+G63+G67+G72+G75+G79+G84</f>
        <v>1096650098</v>
      </c>
    </row>
    <row r="86" spans="1:7" s="402" customFormat="1" ht="16.5" customHeight="1" thickBot="1">
      <c r="A86" s="412" t="s">
        <v>23</v>
      </c>
      <c r="B86" s="413" t="s">
        <v>11</v>
      </c>
      <c r="C86" s="300">
        <f>+C62+C85</f>
        <v>2080930643</v>
      </c>
      <c r="D86" s="300">
        <f>+D62+D85</f>
        <v>2290411106</v>
      </c>
      <c r="E86" s="300">
        <f>+E62+E85</f>
        <v>2418671933</v>
      </c>
      <c r="F86" s="300">
        <f>+F62+F85</f>
        <v>2556756970</v>
      </c>
      <c r="G86" s="300">
        <f>+G62+G85</f>
        <v>2631240800</v>
      </c>
    </row>
    <row r="87" spans="1:7" ht="16.5" customHeight="1">
      <c r="A87" s="1060" t="s">
        <v>502</v>
      </c>
      <c r="B87" s="1060"/>
      <c r="C87" s="1060"/>
      <c r="D87" s="400"/>
      <c r="E87" s="400"/>
      <c r="F87" s="400"/>
      <c r="G87" s="400"/>
    </row>
    <row r="88" spans="1:7" s="414" customFormat="1" ht="16.5" customHeight="1" thickBot="1">
      <c r="A88" s="1061" t="s">
        <v>607</v>
      </c>
      <c r="B88" s="1061"/>
      <c r="C88" s="135"/>
      <c r="D88" s="135"/>
      <c r="E88" s="135"/>
      <c r="F88" s="135"/>
      <c r="G88" s="135"/>
    </row>
    <row r="89" spans="1:7" ht="37.5" customHeight="1" thickBot="1">
      <c r="A89" s="23" t="s">
        <v>527</v>
      </c>
      <c r="B89" s="24" t="s">
        <v>503</v>
      </c>
      <c r="C89" s="38" t="s">
        <v>384</v>
      </c>
      <c r="D89" s="38" t="s">
        <v>865</v>
      </c>
      <c r="E89" s="38" t="s">
        <v>875</v>
      </c>
      <c r="F89" s="38" t="s">
        <v>881</v>
      </c>
      <c r="G89" s="38" t="s">
        <v>884</v>
      </c>
    </row>
    <row r="90" spans="1:7" s="401" customFormat="1" ht="12" customHeight="1" thickBot="1">
      <c r="A90" s="31">
        <v>1</v>
      </c>
      <c r="B90" s="32">
        <v>2</v>
      </c>
      <c r="C90" s="33">
        <v>3</v>
      </c>
      <c r="D90" s="33">
        <v>4</v>
      </c>
      <c r="E90" s="33">
        <v>5</v>
      </c>
      <c r="F90" s="33">
        <v>6</v>
      </c>
      <c r="G90" s="33">
        <v>6</v>
      </c>
    </row>
    <row r="91" spans="1:7" ht="12" customHeight="1" thickBot="1">
      <c r="A91" s="22" t="s">
        <v>474</v>
      </c>
      <c r="B91" s="30" t="s">
        <v>26</v>
      </c>
      <c r="C91" s="293">
        <f>SUM(C92:C96)</f>
        <v>667958318</v>
      </c>
      <c r="D91" s="293">
        <f>SUM(D92:D96)</f>
        <v>707334319</v>
      </c>
      <c r="E91" s="293">
        <f>SUM(E92:E96)</f>
        <v>767302877</v>
      </c>
      <c r="F91" s="293">
        <f>SUM(F92:F96)</f>
        <v>805735375</v>
      </c>
      <c r="G91" s="293">
        <f>SUM(G92:G96)</f>
        <v>827303936</v>
      </c>
    </row>
    <row r="92" spans="1:7" ht="12" customHeight="1">
      <c r="A92" s="17" t="s">
        <v>557</v>
      </c>
      <c r="B92" s="10" t="s">
        <v>504</v>
      </c>
      <c r="C92" s="295">
        <v>218964939</v>
      </c>
      <c r="D92" s="295">
        <v>234685495</v>
      </c>
      <c r="E92" s="295">
        <v>242196407</v>
      </c>
      <c r="F92" s="295">
        <v>246948399</v>
      </c>
      <c r="G92" s="295">
        <v>246838446</v>
      </c>
    </row>
    <row r="93" spans="1:7" ht="12" customHeight="1">
      <c r="A93" s="14" t="s">
        <v>558</v>
      </c>
      <c r="B93" s="8" t="s">
        <v>637</v>
      </c>
      <c r="C93" s="296">
        <v>48533577</v>
      </c>
      <c r="D93" s="296">
        <v>51654401</v>
      </c>
      <c r="E93" s="296">
        <v>53207440</v>
      </c>
      <c r="F93" s="296">
        <v>54093149</v>
      </c>
      <c r="G93" s="296">
        <v>54272719</v>
      </c>
    </row>
    <row r="94" spans="1:7" ht="12" customHeight="1">
      <c r="A94" s="14" t="s">
        <v>559</v>
      </c>
      <c r="B94" s="8" t="s">
        <v>594</v>
      </c>
      <c r="C94" s="298">
        <v>236164202</v>
      </c>
      <c r="D94" s="298">
        <v>249946489</v>
      </c>
      <c r="E94" s="298">
        <v>299761119</v>
      </c>
      <c r="F94" s="298">
        <v>325994212</v>
      </c>
      <c r="G94" s="298">
        <v>346187906</v>
      </c>
    </row>
    <row r="95" spans="1:7" ht="12" customHeight="1">
      <c r="A95" s="14" t="s">
        <v>560</v>
      </c>
      <c r="B95" s="11" t="s">
        <v>638</v>
      </c>
      <c r="C95" s="298">
        <f>'9.1. melléklet'!C96</f>
        <v>4800000</v>
      </c>
      <c r="D95" s="298">
        <v>4800000</v>
      </c>
      <c r="E95" s="298">
        <v>4800000</v>
      </c>
      <c r="F95" s="298">
        <v>5150000</v>
      </c>
      <c r="G95" s="298">
        <v>5230250</v>
      </c>
    </row>
    <row r="96" spans="1:7" ht="12" customHeight="1">
      <c r="A96" s="14" t="s">
        <v>571</v>
      </c>
      <c r="B96" s="19" t="s">
        <v>639</v>
      </c>
      <c r="C96" s="298">
        <v>159495600</v>
      </c>
      <c r="D96" s="298">
        <v>166247934</v>
      </c>
      <c r="E96" s="298">
        <v>167337911</v>
      </c>
      <c r="F96" s="298">
        <v>173549615</v>
      </c>
      <c r="G96" s="298">
        <v>174774615</v>
      </c>
    </row>
    <row r="97" spans="1:7" ht="12" customHeight="1">
      <c r="A97" s="14" t="s">
        <v>561</v>
      </c>
      <c r="B97" s="8" t="s">
        <v>27</v>
      </c>
      <c r="C97" s="298">
        <f>'9.1. melléklet'!C98</f>
        <v>0</v>
      </c>
      <c r="D97" s="298">
        <f>'9.1. melléklet'!D98</f>
        <v>0</v>
      </c>
      <c r="E97" s="298">
        <f>'9.1. melléklet'!E98</f>
        <v>0</v>
      </c>
      <c r="F97" s="298">
        <f>'9.1. melléklet'!F98</f>
        <v>0</v>
      </c>
      <c r="G97" s="298">
        <f>'9.1. melléklet'!G98</f>
        <v>0</v>
      </c>
    </row>
    <row r="98" spans="1:7" ht="12" customHeight="1">
      <c r="A98" s="14" t="s">
        <v>562</v>
      </c>
      <c r="B98" s="137" t="s">
        <v>28</v>
      </c>
      <c r="C98" s="298">
        <f>'9.1. melléklet'!C99</f>
        <v>0</v>
      </c>
      <c r="D98" s="298">
        <f>'9.1. melléklet'!D99</f>
        <v>0</v>
      </c>
      <c r="E98" s="298">
        <f>'9.1. melléklet'!E99</f>
        <v>0</v>
      </c>
      <c r="F98" s="298">
        <f>'9.1. melléklet'!F99</f>
        <v>0</v>
      </c>
      <c r="G98" s="298">
        <f>'9.1. melléklet'!G99</f>
        <v>0</v>
      </c>
    </row>
    <row r="99" spans="1:7" ht="12" customHeight="1">
      <c r="A99" s="14" t="s">
        <v>572</v>
      </c>
      <c r="B99" s="138" t="s">
        <v>29</v>
      </c>
      <c r="C99" s="298">
        <f>'9.1. melléklet'!C100</f>
        <v>0</v>
      </c>
      <c r="D99" s="298">
        <f>'9.1. melléklet'!D100</f>
        <v>0</v>
      </c>
      <c r="E99" s="298">
        <f>'9.1. melléklet'!E100</f>
        <v>0</v>
      </c>
      <c r="F99" s="298">
        <f>'9.1. melléklet'!F100</f>
        <v>0</v>
      </c>
      <c r="G99" s="298">
        <f>'9.1. melléklet'!G100</f>
        <v>0</v>
      </c>
    </row>
    <row r="100" spans="1:7" ht="12" customHeight="1">
      <c r="A100" s="14" t="s">
        <v>573</v>
      </c>
      <c r="B100" s="138" t="s">
        <v>30</v>
      </c>
      <c r="C100" s="298">
        <f>'9.1. melléklet'!C101</f>
        <v>0</v>
      </c>
      <c r="D100" s="298">
        <f>'9.1. melléklet'!D101</f>
        <v>0</v>
      </c>
      <c r="E100" s="298">
        <f>'9.1. melléklet'!E101</f>
        <v>0</v>
      </c>
      <c r="F100" s="298">
        <f>'9.1. melléklet'!F101</f>
        <v>0</v>
      </c>
      <c r="G100" s="298">
        <f>'9.1. melléklet'!G101</f>
        <v>0</v>
      </c>
    </row>
    <row r="101" spans="1:7" ht="12" customHeight="1">
      <c r="A101" s="14" t="s">
        <v>574</v>
      </c>
      <c r="B101" s="137" t="s">
        <v>218</v>
      </c>
      <c r="C101" s="298">
        <v>155295600</v>
      </c>
      <c r="D101" s="298">
        <v>161777934</v>
      </c>
      <c r="E101" s="298">
        <v>162867911</v>
      </c>
      <c r="F101" s="298">
        <v>169079615</v>
      </c>
      <c r="G101" s="298">
        <v>169079615</v>
      </c>
    </row>
    <row r="102" spans="1:7" ht="12" customHeight="1">
      <c r="A102" s="14" t="s">
        <v>575</v>
      </c>
      <c r="B102" s="137" t="s">
        <v>295</v>
      </c>
      <c r="C102" s="298">
        <v>1000000</v>
      </c>
      <c r="D102" s="298">
        <v>1000000</v>
      </c>
      <c r="E102" s="298">
        <v>1000000</v>
      </c>
      <c r="F102" s="298">
        <v>1000000</v>
      </c>
      <c r="G102" s="298">
        <v>975000</v>
      </c>
    </row>
    <row r="103" spans="1:7" ht="12" customHeight="1">
      <c r="A103" s="14" t="s">
        <v>577</v>
      </c>
      <c r="B103" s="138" t="s">
        <v>33</v>
      </c>
      <c r="C103" s="298">
        <f>'9.1. melléklet'!C104</f>
        <v>0</v>
      </c>
      <c r="D103" s="298">
        <f>'9.1. melléklet'!D104</f>
        <v>0</v>
      </c>
      <c r="E103" s="298">
        <f>'9.1. melléklet'!E104</f>
        <v>0</v>
      </c>
      <c r="F103" s="298">
        <f>'9.1. melléklet'!F104</f>
        <v>0</v>
      </c>
      <c r="G103" s="298">
        <f>'9.1. melléklet'!G104</f>
        <v>0</v>
      </c>
    </row>
    <row r="104" spans="1:7" ht="12" customHeight="1">
      <c r="A104" s="13" t="s">
        <v>640</v>
      </c>
      <c r="B104" s="139" t="s">
        <v>34</v>
      </c>
      <c r="C104" s="298">
        <f>'9.1. melléklet'!C105</f>
        <v>0</v>
      </c>
      <c r="D104" s="298">
        <f>'9.1. melléklet'!D105</f>
        <v>0</v>
      </c>
      <c r="E104" s="298">
        <f>'9.1. melléklet'!E105</f>
        <v>0</v>
      </c>
      <c r="F104" s="298">
        <f>'9.1. melléklet'!F105</f>
        <v>0</v>
      </c>
      <c r="G104" s="298">
        <f>'9.1. melléklet'!G105</f>
        <v>0</v>
      </c>
    </row>
    <row r="105" spans="1:7" ht="12" customHeight="1">
      <c r="A105" s="14" t="s">
        <v>24</v>
      </c>
      <c r="B105" s="138" t="s">
        <v>287</v>
      </c>
      <c r="C105" s="298">
        <f>'9.1. melléklet'!C106</f>
        <v>0</v>
      </c>
      <c r="D105" s="298">
        <f>'9.1. melléklet'!D106</f>
        <v>0</v>
      </c>
      <c r="E105" s="298">
        <f>'9.1. melléklet'!E106</f>
        <v>0</v>
      </c>
      <c r="F105" s="298">
        <f>'9.1. melléklet'!F106</f>
        <v>0</v>
      </c>
      <c r="G105" s="298">
        <f>'9.1. melléklet'!G106</f>
        <v>0</v>
      </c>
    </row>
    <row r="106" spans="1:7" ht="12" customHeight="1" thickBot="1">
      <c r="A106" s="18" t="s">
        <v>25</v>
      </c>
      <c r="B106" s="672" t="s">
        <v>36</v>
      </c>
      <c r="C106" s="298">
        <f>'9.1. melléklet'!C107</f>
        <v>3200000</v>
      </c>
      <c r="D106" s="298">
        <v>3470000</v>
      </c>
      <c r="E106" s="298">
        <v>3470000</v>
      </c>
      <c r="F106" s="298">
        <v>3470000</v>
      </c>
      <c r="G106" s="298">
        <v>4720000</v>
      </c>
    </row>
    <row r="107" spans="1:7" ht="12" customHeight="1" thickBot="1">
      <c r="A107" s="20" t="s">
        <v>475</v>
      </c>
      <c r="B107" s="29" t="s">
        <v>37</v>
      </c>
      <c r="C107" s="294">
        <f>+C108+C110+C112+C120</f>
        <v>1027968735</v>
      </c>
      <c r="D107" s="294">
        <f>+D108+D110+D112+D120</f>
        <v>1032921658</v>
      </c>
      <c r="E107" s="294">
        <f>+E108+E110+E112+E120</f>
        <v>1123580722</v>
      </c>
      <c r="F107" s="294">
        <f>+F108+F110+F112+F120</f>
        <v>1129135314</v>
      </c>
      <c r="G107" s="294">
        <f>+G108+G110+G112+G120</f>
        <v>1129481102</v>
      </c>
    </row>
    <row r="108" spans="1:7" ht="12" customHeight="1">
      <c r="A108" s="15" t="s">
        <v>563</v>
      </c>
      <c r="B108" s="8" t="s">
        <v>296</v>
      </c>
      <c r="C108" s="297">
        <v>961604956</v>
      </c>
      <c r="D108" s="297">
        <v>966557879</v>
      </c>
      <c r="E108" s="297">
        <v>1043712646</v>
      </c>
      <c r="F108" s="297">
        <v>1040920406</v>
      </c>
      <c r="G108" s="297">
        <v>1041266194</v>
      </c>
    </row>
    <row r="109" spans="1:7" ht="12" customHeight="1">
      <c r="A109" s="15" t="s">
        <v>564</v>
      </c>
      <c r="B109" s="12" t="s">
        <v>41</v>
      </c>
      <c r="C109" s="297">
        <f>'9.1. melléklet'!C110</f>
        <v>0</v>
      </c>
      <c r="D109" s="297">
        <f>'9.1. melléklet'!D110</f>
        <v>0</v>
      </c>
      <c r="E109" s="297">
        <f>'9.1. melléklet'!E110</f>
        <v>0</v>
      </c>
      <c r="F109" s="297">
        <f>'9.1. melléklet'!F110</f>
        <v>0</v>
      </c>
      <c r="G109" s="297">
        <f>'9.1. melléklet'!G110</f>
        <v>0</v>
      </c>
    </row>
    <row r="110" spans="1:7" ht="12" customHeight="1">
      <c r="A110" s="15" t="s">
        <v>565</v>
      </c>
      <c r="B110" s="12" t="s">
        <v>641</v>
      </c>
      <c r="C110" s="297">
        <v>63363779</v>
      </c>
      <c r="D110" s="297">
        <v>63363779</v>
      </c>
      <c r="E110" s="297">
        <v>76868076</v>
      </c>
      <c r="F110" s="297">
        <v>85214908</v>
      </c>
      <c r="G110" s="297">
        <v>85214908</v>
      </c>
    </row>
    <row r="111" spans="1:7" ht="12" customHeight="1">
      <c r="A111" s="15" t="s">
        <v>566</v>
      </c>
      <c r="B111" s="12" t="s">
        <v>42</v>
      </c>
      <c r="C111" s="297">
        <f>'9.1. melléklet'!C112</f>
        <v>0</v>
      </c>
      <c r="D111" s="297">
        <f>'9.1. melléklet'!D112</f>
        <v>0</v>
      </c>
      <c r="E111" s="297">
        <f>'9.1. melléklet'!E112</f>
        <v>0</v>
      </c>
      <c r="F111" s="297">
        <f>'9.1. melléklet'!F112</f>
        <v>0</v>
      </c>
      <c r="G111" s="297">
        <f>'9.1. melléklet'!G112</f>
        <v>0</v>
      </c>
    </row>
    <row r="112" spans="1:7" ht="12" customHeight="1">
      <c r="A112" s="15" t="s">
        <v>567</v>
      </c>
      <c r="B112" s="291" t="s">
        <v>688</v>
      </c>
      <c r="C112" s="297"/>
      <c r="D112" s="297"/>
      <c r="E112" s="297"/>
      <c r="F112" s="297"/>
      <c r="G112" s="297"/>
    </row>
    <row r="113" spans="1:7" ht="12" customHeight="1">
      <c r="A113" s="15" t="s">
        <v>576</v>
      </c>
      <c r="B113" s="290" t="s">
        <v>154</v>
      </c>
      <c r="C113" s="297">
        <f>'9.1. melléklet'!C114</f>
        <v>0</v>
      </c>
      <c r="D113" s="297">
        <f>'9.1. melléklet'!D114</f>
        <v>0</v>
      </c>
      <c r="E113" s="297">
        <f>'9.1. melléklet'!E114</f>
        <v>0</v>
      </c>
      <c r="F113" s="297">
        <f>'9.1. melléklet'!F114</f>
        <v>0</v>
      </c>
      <c r="G113" s="297">
        <f>'9.1. melléklet'!G114</f>
        <v>0</v>
      </c>
    </row>
    <row r="114" spans="1:7" ht="12" customHeight="1">
      <c r="A114" s="15" t="s">
        <v>578</v>
      </c>
      <c r="B114" s="399" t="s">
        <v>47</v>
      </c>
      <c r="C114" s="297">
        <f>'9.1. melléklet'!C115</f>
        <v>0</v>
      </c>
      <c r="D114" s="297">
        <f>'9.1. melléklet'!D115</f>
        <v>0</v>
      </c>
      <c r="E114" s="297">
        <f>'9.1. melléklet'!E115</f>
        <v>0</v>
      </c>
      <c r="F114" s="297">
        <f>'9.1. melléklet'!F115</f>
        <v>0</v>
      </c>
      <c r="G114" s="297">
        <f>'9.1. melléklet'!G115</f>
        <v>0</v>
      </c>
    </row>
    <row r="115" spans="1:7" ht="15.75">
      <c r="A115" s="15" t="s">
        <v>642</v>
      </c>
      <c r="B115" s="138" t="s">
        <v>327</v>
      </c>
      <c r="C115" s="297"/>
      <c r="D115" s="297"/>
      <c r="E115" s="297"/>
      <c r="F115" s="297"/>
      <c r="G115" s="297"/>
    </row>
    <row r="116" spans="1:7" ht="12" customHeight="1">
      <c r="A116" s="15" t="s">
        <v>643</v>
      </c>
      <c r="B116" s="138" t="s">
        <v>329</v>
      </c>
      <c r="C116" s="297"/>
      <c r="D116" s="297"/>
      <c r="E116" s="297"/>
      <c r="F116" s="297"/>
      <c r="G116" s="297"/>
    </row>
    <row r="117" spans="1:7" ht="12" customHeight="1">
      <c r="A117" s="15" t="s">
        <v>644</v>
      </c>
      <c r="B117" s="138" t="s">
        <v>45</v>
      </c>
      <c r="C117" s="297">
        <f>'9.1. melléklet'!C118</f>
        <v>0</v>
      </c>
      <c r="D117" s="297">
        <f>'9.1. melléklet'!D118</f>
        <v>0</v>
      </c>
      <c r="E117" s="297">
        <f>'9.1. melléklet'!E118</f>
        <v>0</v>
      </c>
      <c r="F117" s="297">
        <f>'9.1. melléklet'!F118</f>
        <v>0</v>
      </c>
      <c r="G117" s="297">
        <f>'9.1. melléklet'!G118</f>
        <v>0</v>
      </c>
    </row>
    <row r="118" spans="1:7" ht="12" customHeight="1">
      <c r="A118" s="15" t="s">
        <v>38</v>
      </c>
      <c r="B118" s="138" t="s">
        <v>33</v>
      </c>
      <c r="C118" s="297">
        <f>'9.1. melléklet'!C119</f>
        <v>0</v>
      </c>
      <c r="D118" s="297">
        <f>'9.1. melléklet'!D119</f>
        <v>0</v>
      </c>
      <c r="E118" s="297">
        <f>'9.1. melléklet'!E119</f>
        <v>0</v>
      </c>
      <c r="F118" s="297">
        <f>'9.1. melléklet'!F119</f>
        <v>0</v>
      </c>
      <c r="G118" s="297">
        <f>'9.1. melléklet'!G119</f>
        <v>0</v>
      </c>
    </row>
    <row r="119" spans="1:7" ht="12" customHeight="1">
      <c r="A119" s="15" t="s">
        <v>39</v>
      </c>
      <c r="B119" s="138" t="s">
        <v>44</v>
      </c>
      <c r="C119" s="297">
        <f>'9.1. melléklet'!C120</f>
        <v>0</v>
      </c>
      <c r="D119" s="297">
        <f>'9.1. melléklet'!D120</f>
        <v>0</v>
      </c>
      <c r="E119" s="297">
        <f>'9.1. melléklet'!E120</f>
        <v>0</v>
      </c>
      <c r="F119" s="297">
        <f>'9.1. melléklet'!F120</f>
        <v>0</v>
      </c>
      <c r="G119" s="297">
        <f>'9.1. melléklet'!G120</f>
        <v>0</v>
      </c>
    </row>
    <row r="120" spans="1:7" ht="16.5" thickBot="1">
      <c r="A120" s="13" t="s">
        <v>40</v>
      </c>
      <c r="B120" s="138" t="s">
        <v>219</v>
      </c>
      <c r="C120" s="297">
        <f>'9.1. melléklet'!C121</f>
        <v>3000000</v>
      </c>
      <c r="D120" s="297">
        <f>'9.1. melléklet'!D121</f>
        <v>3000000</v>
      </c>
      <c r="E120" s="297">
        <f>'9.1. melléklet'!E121</f>
        <v>3000000</v>
      </c>
      <c r="F120" s="297">
        <f>'9.1. melléklet'!F121</f>
        <v>3000000</v>
      </c>
      <c r="G120" s="297">
        <f>'9.1. melléklet'!G121</f>
        <v>3000000</v>
      </c>
    </row>
    <row r="121" spans="1:7" ht="12" customHeight="1" thickBot="1">
      <c r="A121" s="20" t="s">
        <v>476</v>
      </c>
      <c r="B121" s="120" t="s">
        <v>48</v>
      </c>
      <c r="C121" s="294">
        <f>+C122+C123</f>
        <v>369943056</v>
      </c>
      <c r="D121" s="294">
        <f>+D122+D123</f>
        <v>469564048</v>
      </c>
      <c r="E121" s="294">
        <f>+E122+E123</f>
        <v>447172737</v>
      </c>
      <c r="F121" s="294">
        <f>+F122+F123</f>
        <v>541270684</v>
      </c>
      <c r="G121" s="294">
        <f>+G122+G123</f>
        <v>593819612</v>
      </c>
    </row>
    <row r="122" spans="1:7" ht="12" customHeight="1">
      <c r="A122" s="15" t="s">
        <v>546</v>
      </c>
      <c r="B122" s="9" t="s">
        <v>515</v>
      </c>
      <c r="C122" s="297">
        <v>369943056</v>
      </c>
      <c r="D122" s="297">
        <v>469564048</v>
      </c>
      <c r="E122" s="297">
        <v>447172737</v>
      </c>
      <c r="F122" s="297">
        <v>541270684</v>
      </c>
      <c r="G122" s="297">
        <v>593819612</v>
      </c>
    </row>
    <row r="123" spans="1:7" ht="12" customHeight="1" thickBot="1">
      <c r="A123" s="16" t="s">
        <v>547</v>
      </c>
      <c r="B123" s="12" t="s">
        <v>516</v>
      </c>
      <c r="C123" s="297"/>
      <c r="D123" s="297"/>
      <c r="E123" s="297"/>
      <c r="F123" s="297"/>
      <c r="G123" s="297"/>
    </row>
    <row r="124" spans="1:7" ht="12" customHeight="1" thickBot="1">
      <c r="A124" s="20" t="s">
        <v>477</v>
      </c>
      <c r="B124" s="120" t="s">
        <v>49</v>
      </c>
      <c r="C124" s="294">
        <f>+C91+C107+C121</f>
        <v>2065870109</v>
      </c>
      <c r="D124" s="294">
        <f>+D91+D107+D121</f>
        <v>2209820025</v>
      </c>
      <c r="E124" s="294">
        <f>+E91+E107+E121</f>
        <v>2338056336</v>
      </c>
      <c r="F124" s="294">
        <f>+F91+F107+F121</f>
        <v>2476141373</v>
      </c>
      <c r="G124" s="294">
        <f>+G91+G107+G121</f>
        <v>2550604650</v>
      </c>
    </row>
    <row r="125" spans="1:7" ht="12" customHeight="1" thickBot="1">
      <c r="A125" s="20" t="s">
        <v>478</v>
      </c>
      <c r="B125" s="120" t="s">
        <v>50</v>
      </c>
      <c r="C125" s="294">
        <f>+C126+C127+C128</f>
        <v>0</v>
      </c>
      <c r="D125" s="294">
        <f>+D126+D127+D128</f>
        <v>0</v>
      </c>
      <c r="E125" s="294">
        <f>+E126+E127+E128</f>
        <v>0</v>
      </c>
      <c r="F125" s="294">
        <f>+F126+F127+F128</f>
        <v>0</v>
      </c>
      <c r="G125" s="294">
        <f>+G126+G127+G128</f>
        <v>0</v>
      </c>
    </row>
    <row r="126" spans="1:7" ht="12" customHeight="1">
      <c r="A126" s="15" t="s">
        <v>550</v>
      </c>
      <c r="B126" s="9" t="s">
        <v>51</v>
      </c>
      <c r="C126" s="267"/>
      <c r="D126" s="267"/>
      <c r="E126" s="267"/>
      <c r="F126" s="267"/>
      <c r="G126" s="267"/>
    </row>
    <row r="127" spans="1:7" ht="12" customHeight="1">
      <c r="A127" s="15" t="s">
        <v>551</v>
      </c>
      <c r="B127" s="9" t="s">
        <v>52</v>
      </c>
      <c r="C127" s="267"/>
      <c r="D127" s="267"/>
      <c r="E127" s="267"/>
      <c r="F127" s="267"/>
      <c r="G127" s="267"/>
    </row>
    <row r="128" spans="1:7" ht="12" customHeight="1" thickBot="1">
      <c r="A128" s="13" t="s">
        <v>552</v>
      </c>
      <c r="B128" s="7" t="s">
        <v>53</v>
      </c>
      <c r="C128" s="267"/>
      <c r="D128" s="267"/>
      <c r="E128" s="267"/>
      <c r="F128" s="267"/>
      <c r="G128" s="267"/>
    </row>
    <row r="129" spans="1:7" ht="12" customHeight="1" thickBot="1">
      <c r="A129" s="20" t="s">
        <v>479</v>
      </c>
      <c r="B129" s="120" t="s">
        <v>113</v>
      </c>
      <c r="C129" s="294">
        <f>+C130+C131+C132+C133</f>
        <v>0</v>
      </c>
      <c r="D129" s="294">
        <f>+D130+D131+D132+D133</f>
        <v>61031905</v>
      </c>
      <c r="E129" s="294">
        <f>+E130+E131+E132+E133</f>
        <v>61031908</v>
      </c>
      <c r="F129" s="294">
        <f>+F130+F131+F132+F133</f>
        <v>61031908</v>
      </c>
      <c r="G129" s="294">
        <f>+G130+G131+G132+G133</f>
        <v>61031908</v>
      </c>
    </row>
    <row r="130" spans="1:7" ht="12" customHeight="1">
      <c r="A130" s="15" t="s">
        <v>553</v>
      </c>
      <c r="B130" s="9" t="s">
        <v>54</v>
      </c>
      <c r="C130" s="267"/>
      <c r="D130" s="267">
        <v>61031905</v>
      </c>
      <c r="E130" s="267">
        <v>61031908</v>
      </c>
      <c r="F130" s="267">
        <v>61031908</v>
      </c>
      <c r="G130" s="267">
        <v>61031908</v>
      </c>
    </row>
    <row r="131" spans="1:7" ht="12" customHeight="1">
      <c r="A131" s="15" t="s">
        <v>554</v>
      </c>
      <c r="B131" s="9" t="s">
        <v>55</v>
      </c>
      <c r="C131" s="267"/>
      <c r="D131" s="267"/>
      <c r="E131" s="267"/>
      <c r="F131" s="267"/>
      <c r="G131" s="267"/>
    </row>
    <row r="132" spans="1:7" ht="12" customHeight="1">
      <c r="A132" s="15" t="s">
        <v>755</v>
      </c>
      <c r="B132" s="9" t="s">
        <v>56</v>
      </c>
      <c r="C132" s="267"/>
      <c r="D132" s="267"/>
      <c r="E132" s="267"/>
      <c r="F132" s="267"/>
      <c r="G132" s="267"/>
    </row>
    <row r="133" spans="1:7" ht="12" customHeight="1" thickBot="1">
      <c r="A133" s="13" t="s">
        <v>756</v>
      </c>
      <c r="B133" s="7" t="s">
        <v>57</v>
      </c>
      <c r="C133" s="267"/>
      <c r="D133" s="267"/>
      <c r="E133" s="267"/>
      <c r="F133" s="267"/>
      <c r="G133" s="267"/>
    </row>
    <row r="134" spans="1:7" ht="12" customHeight="1" thickBot="1">
      <c r="A134" s="20" t="s">
        <v>480</v>
      </c>
      <c r="B134" s="120" t="s">
        <v>58</v>
      </c>
      <c r="C134" s="300">
        <f>+C135+C136+C137+C138</f>
        <v>15060534</v>
      </c>
      <c r="D134" s="300">
        <f>+D135+D136+D137+D138</f>
        <v>19559176</v>
      </c>
      <c r="E134" s="300">
        <f>+E135+E136+E137+E138</f>
        <v>19583689</v>
      </c>
      <c r="F134" s="300">
        <f>+F135+F136+F137+F138</f>
        <v>19583689</v>
      </c>
      <c r="G134" s="300">
        <f>+G135+G136+G137+G138</f>
        <v>19604242</v>
      </c>
    </row>
    <row r="135" spans="1:7" ht="12" customHeight="1">
      <c r="A135" s="15" t="s">
        <v>555</v>
      </c>
      <c r="B135" s="9" t="s">
        <v>59</v>
      </c>
      <c r="C135" s="267"/>
      <c r="D135" s="267">
        <v>4498642</v>
      </c>
      <c r="E135" s="267">
        <v>4498642</v>
      </c>
      <c r="F135" s="267">
        <v>4523155</v>
      </c>
      <c r="G135" s="267">
        <v>4543708</v>
      </c>
    </row>
    <row r="136" spans="1:7" ht="12" customHeight="1">
      <c r="A136" s="15" t="s">
        <v>556</v>
      </c>
      <c r="B136" s="9" t="s">
        <v>69</v>
      </c>
      <c r="C136" s="267">
        <v>15060534</v>
      </c>
      <c r="D136" s="267">
        <v>15060534</v>
      </c>
      <c r="E136" s="267">
        <v>15085047</v>
      </c>
      <c r="F136" s="267">
        <v>15060534</v>
      </c>
      <c r="G136" s="267">
        <v>15060534</v>
      </c>
    </row>
    <row r="137" spans="1:7" ht="12" customHeight="1">
      <c r="A137" s="15" t="s">
        <v>767</v>
      </c>
      <c r="B137" s="9" t="s">
        <v>350</v>
      </c>
      <c r="C137" s="267"/>
      <c r="D137" s="267"/>
      <c r="E137" s="267"/>
      <c r="F137" s="267"/>
      <c r="G137" s="267"/>
    </row>
    <row r="138" spans="1:7" ht="12" customHeight="1" thickBot="1">
      <c r="A138" s="13" t="s">
        <v>768</v>
      </c>
      <c r="B138" s="7" t="s">
        <v>61</v>
      </c>
      <c r="C138" s="267"/>
      <c r="D138" s="267"/>
      <c r="E138" s="267"/>
      <c r="F138" s="267"/>
      <c r="G138" s="267"/>
    </row>
    <row r="139" spans="1:7" ht="12" customHeight="1" thickBot="1">
      <c r="A139" s="20" t="s">
        <v>481</v>
      </c>
      <c r="B139" s="120" t="s">
        <v>62</v>
      </c>
      <c r="C139" s="879">
        <f>+C140+C141+C142+C143</f>
        <v>0</v>
      </c>
      <c r="D139" s="879">
        <f>+D140+D141+D142+D143</f>
        <v>0</v>
      </c>
      <c r="E139" s="879">
        <f>+E140+E141+E142+E143</f>
        <v>0</v>
      </c>
      <c r="F139" s="879">
        <f>+F140+F141+F142+F143</f>
        <v>0</v>
      </c>
      <c r="G139" s="879">
        <f>+G140+G141+G142+G143</f>
        <v>0</v>
      </c>
    </row>
    <row r="140" spans="1:7" ht="12" customHeight="1">
      <c r="A140" s="15" t="s">
        <v>635</v>
      </c>
      <c r="B140" s="9" t="s">
        <v>63</v>
      </c>
      <c r="C140" s="267"/>
      <c r="D140" s="267"/>
      <c r="E140" s="267"/>
      <c r="F140" s="267"/>
      <c r="G140" s="267"/>
    </row>
    <row r="141" spans="1:7" ht="12" customHeight="1">
      <c r="A141" s="15" t="s">
        <v>636</v>
      </c>
      <c r="B141" s="9" t="s">
        <v>64</v>
      </c>
      <c r="C141" s="267"/>
      <c r="D141" s="267"/>
      <c r="E141" s="267"/>
      <c r="F141" s="267"/>
      <c r="G141" s="267"/>
    </row>
    <row r="142" spans="1:7" ht="12" customHeight="1">
      <c r="A142" s="15" t="s">
        <v>687</v>
      </c>
      <c r="B142" s="9" t="s">
        <v>65</v>
      </c>
      <c r="C142" s="267"/>
      <c r="D142" s="267"/>
      <c r="E142" s="267"/>
      <c r="F142" s="267"/>
      <c r="G142" s="267"/>
    </row>
    <row r="143" spans="1:7" ht="12" customHeight="1" thickBot="1">
      <c r="A143" s="15" t="s">
        <v>770</v>
      </c>
      <c r="B143" s="9" t="s">
        <v>66</v>
      </c>
      <c r="C143" s="267"/>
      <c r="D143" s="267"/>
      <c r="E143" s="267"/>
      <c r="F143" s="267"/>
      <c r="G143" s="267"/>
    </row>
    <row r="144" spans="1:9" ht="15" customHeight="1" thickBot="1">
      <c r="A144" s="20" t="s">
        <v>482</v>
      </c>
      <c r="B144" s="120" t="s">
        <v>67</v>
      </c>
      <c r="C144" s="415">
        <f>+C125+C129+C134+C139</f>
        <v>15060534</v>
      </c>
      <c r="D144" s="415">
        <f>+D125+D129+D134+D139</f>
        <v>80591081</v>
      </c>
      <c r="E144" s="415">
        <f>+E125+E129+E134+E139</f>
        <v>80615597</v>
      </c>
      <c r="F144" s="415">
        <f>+F125+F129+F134+F139</f>
        <v>80615597</v>
      </c>
      <c r="G144" s="415">
        <f>+G125+G129+G134+G139</f>
        <v>80636150</v>
      </c>
      <c r="H144" s="417"/>
      <c r="I144" s="417"/>
    </row>
    <row r="145" spans="1:7" s="402" customFormat="1" ht="12.75" customHeight="1" thickBot="1">
      <c r="A145" s="292" t="s">
        <v>483</v>
      </c>
      <c r="B145" s="376" t="s">
        <v>68</v>
      </c>
      <c r="C145" s="415">
        <f>+C124+C144</f>
        <v>2080930643</v>
      </c>
      <c r="D145" s="415">
        <f>+D124+D144</f>
        <v>2290411106</v>
      </c>
      <c r="E145" s="415">
        <f>+E124+E144</f>
        <v>2418671933</v>
      </c>
      <c r="F145" s="415">
        <f>+F124+F144</f>
        <v>2556756970</v>
      </c>
      <c r="G145" s="415">
        <f>+G124+G144</f>
        <v>2631240800</v>
      </c>
    </row>
    <row r="146" ht="7.5" customHeight="1"/>
    <row r="147" spans="1:7" ht="15.75">
      <c r="A147" s="1062" t="s">
        <v>70</v>
      </c>
      <c r="B147" s="1062"/>
      <c r="C147" s="1062"/>
      <c r="D147" s="400"/>
      <c r="E147" s="400"/>
      <c r="F147" s="400"/>
      <c r="G147" s="400"/>
    </row>
    <row r="148" spans="1:7" ht="15" customHeight="1" thickBot="1">
      <c r="A148" s="1059" t="s">
        <v>608</v>
      </c>
      <c r="B148" s="1059"/>
      <c r="C148" s="304"/>
      <c r="D148" s="304"/>
      <c r="E148" s="304"/>
      <c r="F148" s="304"/>
      <c r="G148" s="304"/>
    </row>
    <row r="149" spans="1:7" ht="13.5" customHeight="1" thickBot="1">
      <c r="A149" s="20">
        <v>1</v>
      </c>
      <c r="B149" s="29" t="s">
        <v>71</v>
      </c>
      <c r="C149" s="294">
        <f>+C62-C124</f>
        <v>-769939466</v>
      </c>
      <c r="D149" s="294">
        <f>+D62-D124</f>
        <v>-890786001</v>
      </c>
      <c r="E149" s="294">
        <f>+E62-E124</f>
        <v>-890761485</v>
      </c>
      <c r="F149" s="294">
        <f>+F62-F124</f>
        <v>-1000377175</v>
      </c>
      <c r="G149" s="294">
        <f>+G62-G124</f>
        <v>-1016013948</v>
      </c>
    </row>
    <row r="150" spans="1:7" ht="21.75" thickBot="1">
      <c r="A150" s="20" t="s">
        <v>475</v>
      </c>
      <c r="B150" s="29" t="s">
        <v>72</v>
      </c>
      <c r="C150" s="294">
        <f>+C85-C144</f>
        <v>769939466</v>
      </c>
      <c r="D150" s="294">
        <f>+D85-D144</f>
        <v>890786001</v>
      </c>
      <c r="E150" s="294">
        <f>+E85-E144</f>
        <v>890761485</v>
      </c>
      <c r="F150" s="294">
        <f>+F85-F144</f>
        <v>1000377175</v>
      </c>
      <c r="G150" s="294">
        <f>+G85-G144</f>
        <v>1016013948</v>
      </c>
    </row>
    <row r="152" ht="15.75">
      <c r="A152" s="377" t="s">
        <v>892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45" r:id="rId1"/>
  <headerFooter>
    <oddHeader>&amp;C&amp;"Times New Roman CE,Félkövér"&amp;12
Tát Város Önkormányzat
2018. ÉVI KÖLTSÉGVETÉSÉNEK ÖSSZEVONT MÉRLEGE&amp;10
&amp;R&amp;"Times New Roman CE,Félkövér dőlt"&amp;11 1.1. melléklet az  1/2018. (I.30.) önkormányzati rendelethez</oddHeader>
  </headerFooter>
  <rowBreaks count="1" manualBreakCount="1">
    <brk id="86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workbookViewId="0" topLeftCell="A28">
      <selection activeCell="A60" sqref="A60:E60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7" width="25.00390625" style="246" customWidth="1"/>
    <col min="8" max="16384" width="9.375" style="246" customWidth="1"/>
  </cols>
  <sheetData>
    <row r="1" spans="1:7" s="225" customFormat="1" ht="21" customHeight="1" thickBot="1">
      <c r="A1" s="224"/>
      <c r="B1" s="226"/>
      <c r="C1" s="441"/>
      <c r="D1" s="441"/>
      <c r="E1" s="441"/>
      <c r="F1" s="441"/>
      <c r="G1" s="441" t="s">
        <v>835</v>
      </c>
    </row>
    <row r="2" spans="1:7" s="442" customFormat="1" ht="25.5" customHeight="1">
      <c r="A2" s="393" t="s">
        <v>658</v>
      </c>
      <c r="B2" s="355" t="s">
        <v>163</v>
      </c>
      <c r="C2" s="370"/>
      <c r="D2" s="370"/>
      <c r="E2" s="370"/>
      <c r="F2" s="370"/>
      <c r="G2" s="370" t="s">
        <v>517</v>
      </c>
    </row>
    <row r="3" spans="1:7" s="442" customFormat="1" ht="24.75" thickBot="1">
      <c r="A3" s="434" t="s">
        <v>657</v>
      </c>
      <c r="B3" s="356" t="s">
        <v>142</v>
      </c>
      <c r="C3" s="371"/>
      <c r="D3" s="371"/>
      <c r="E3" s="371"/>
      <c r="F3" s="371"/>
      <c r="G3" s="371"/>
    </row>
    <row r="4" spans="1:7" s="443" customFormat="1" ht="15.75" customHeight="1" thickBot="1">
      <c r="A4" s="228"/>
      <c r="B4" s="228"/>
      <c r="C4" s="229"/>
      <c r="D4" s="229"/>
      <c r="E4" s="229"/>
      <c r="F4" s="229"/>
      <c r="G4" s="229"/>
    </row>
    <row r="5" spans="1:7" ht="13.5" thickBot="1">
      <c r="A5" s="394" t="s">
        <v>659</v>
      </c>
      <c r="B5" s="230" t="s">
        <v>509</v>
      </c>
      <c r="C5" s="231" t="s">
        <v>510</v>
      </c>
      <c r="D5" s="231" t="s">
        <v>510</v>
      </c>
      <c r="E5" s="231" t="s">
        <v>510</v>
      </c>
      <c r="F5" s="231" t="s">
        <v>510</v>
      </c>
      <c r="G5" s="231" t="s">
        <v>510</v>
      </c>
    </row>
    <row r="6" spans="1:7" s="444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  <c r="G6" s="199">
        <v>7</v>
      </c>
    </row>
    <row r="7" spans="1:7" s="444" customFormat="1" ht="15.75" customHeight="1" thickBot="1">
      <c r="A7" s="232"/>
      <c r="B7" s="233" t="s">
        <v>511</v>
      </c>
      <c r="C7" s="234"/>
      <c r="D7" s="234"/>
      <c r="E7" s="234"/>
      <c r="F7" s="234"/>
      <c r="G7" s="234"/>
    </row>
    <row r="8" spans="1:7" s="372" customFormat="1" ht="12" customHeight="1" thickBot="1">
      <c r="A8" s="197" t="s">
        <v>474</v>
      </c>
      <c r="B8" s="235" t="s">
        <v>120</v>
      </c>
      <c r="C8" s="314">
        <f>SUM(C9:C18)</f>
        <v>3000200</v>
      </c>
      <c r="D8" s="314">
        <f>SUM(D9:D18)</f>
        <v>4928997</v>
      </c>
      <c r="E8" s="314">
        <f>SUM(E9:E18)</f>
        <v>4928997</v>
      </c>
      <c r="F8" s="314">
        <f>SUM(F9:F18)</f>
        <v>4743117</v>
      </c>
      <c r="G8" s="314">
        <f>SUM(G9:G18)</f>
        <v>5261505</v>
      </c>
    </row>
    <row r="9" spans="1:7" s="372" customFormat="1" ht="12" customHeight="1">
      <c r="A9" s="435" t="s">
        <v>557</v>
      </c>
      <c r="B9" s="10" t="s">
        <v>744</v>
      </c>
      <c r="C9" s="361"/>
      <c r="D9" s="361"/>
      <c r="E9" s="361"/>
      <c r="F9" s="361"/>
      <c r="G9" s="361">
        <v>400000</v>
      </c>
    </row>
    <row r="10" spans="1:7" s="372" customFormat="1" ht="12" customHeight="1">
      <c r="A10" s="436" t="s">
        <v>558</v>
      </c>
      <c r="B10" s="8" t="s">
        <v>745</v>
      </c>
      <c r="C10" s="312">
        <v>3000200</v>
      </c>
      <c r="D10" s="312">
        <v>3000200</v>
      </c>
      <c r="E10" s="312">
        <v>3000200</v>
      </c>
      <c r="F10" s="312">
        <v>2189120</v>
      </c>
      <c r="G10" s="312">
        <v>2932708</v>
      </c>
    </row>
    <row r="11" spans="1:7" s="372" customFormat="1" ht="12" customHeight="1">
      <c r="A11" s="436" t="s">
        <v>559</v>
      </c>
      <c r="B11" s="8" t="s">
        <v>746</v>
      </c>
      <c r="C11" s="312"/>
      <c r="D11" s="312"/>
      <c r="E11" s="312"/>
      <c r="F11" s="312"/>
      <c r="G11" s="312"/>
    </row>
    <row r="12" spans="1:7" s="372" customFormat="1" ht="12" customHeight="1">
      <c r="A12" s="436" t="s">
        <v>560</v>
      </c>
      <c r="B12" s="8" t="s">
        <v>747</v>
      </c>
      <c r="C12" s="312"/>
      <c r="D12" s="312"/>
      <c r="E12" s="312"/>
      <c r="F12" s="312"/>
      <c r="G12" s="312"/>
    </row>
    <row r="13" spans="1:7" s="372" customFormat="1" ht="12" customHeight="1">
      <c r="A13" s="436" t="s">
        <v>602</v>
      </c>
      <c r="B13" s="8" t="s">
        <v>748</v>
      </c>
      <c r="C13" s="312"/>
      <c r="D13" s="312"/>
      <c r="E13" s="312"/>
      <c r="F13" s="312"/>
      <c r="G13" s="312"/>
    </row>
    <row r="14" spans="1:7" s="372" customFormat="1" ht="12" customHeight="1">
      <c r="A14" s="436" t="s">
        <v>561</v>
      </c>
      <c r="B14" s="8" t="s">
        <v>121</v>
      </c>
      <c r="C14" s="312"/>
      <c r="D14" s="312"/>
      <c r="E14" s="312"/>
      <c r="F14" s="312"/>
      <c r="G14" s="312"/>
    </row>
    <row r="15" spans="1:7" s="372" customFormat="1" ht="12" customHeight="1">
      <c r="A15" s="436" t="s">
        <v>562</v>
      </c>
      <c r="B15" s="7" t="s">
        <v>122</v>
      </c>
      <c r="C15" s="312"/>
      <c r="D15" s="312"/>
      <c r="E15" s="312"/>
      <c r="F15" s="312"/>
      <c r="G15" s="312"/>
    </row>
    <row r="16" spans="1:7" s="372" customFormat="1" ht="12" customHeight="1">
      <c r="A16" s="436" t="s">
        <v>572</v>
      </c>
      <c r="B16" s="8" t="s">
        <v>751</v>
      </c>
      <c r="C16" s="362"/>
      <c r="D16" s="362"/>
      <c r="E16" s="362"/>
      <c r="F16" s="362"/>
      <c r="G16" s="362"/>
    </row>
    <row r="17" spans="1:7" s="445" customFormat="1" ht="12" customHeight="1">
      <c r="A17" s="436" t="s">
        <v>573</v>
      </c>
      <c r="B17" s="8" t="s">
        <v>752</v>
      </c>
      <c r="C17" s="312"/>
      <c r="D17" s="312"/>
      <c r="E17" s="312"/>
      <c r="F17" s="312"/>
      <c r="G17" s="312"/>
    </row>
    <row r="18" spans="1:7" s="445" customFormat="1" ht="12" customHeight="1" thickBot="1">
      <c r="A18" s="436" t="s">
        <v>574</v>
      </c>
      <c r="B18" s="7" t="s">
        <v>753</v>
      </c>
      <c r="C18" s="313"/>
      <c r="D18" s="313">
        <v>1928797</v>
      </c>
      <c r="E18" s="313">
        <v>1928797</v>
      </c>
      <c r="F18" s="313">
        <v>2553997</v>
      </c>
      <c r="G18" s="313">
        <v>1928797</v>
      </c>
    </row>
    <row r="19" spans="1:7" s="372" customFormat="1" ht="12" customHeight="1" thickBot="1">
      <c r="A19" s="197" t="s">
        <v>475</v>
      </c>
      <c r="B19" s="235" t="s">
        <v>123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314">
        <f>SUM(F20:F22)</f>
        <v>0</v>
      </c>
      <c r="G19" s="314">
        <f>SUM(G20:G22)</f>
        <v>0</v>
      </c>
    </row>
    <row r="20" spans="1:7" s="445" customFormat="1" ht="12" customHeight="1">
      <c r="A20" s="436" t="s">
        <v>563</v>
      </c>
      <c r="B20" s="9" t="s">
        <v>719</v>
      </c>
      <c r="C20" s="312"/>
      <c r="D20" s="312"/>
      <c r="E20" s="312"/>
      <c r="F20" s="312"/>
      <c r="G20" s="312"/>
    </row>
    <row r="21" spans="1:7" s="445" customFormat="1" ht="12" customHeight="1">
      <c r="A21" s="436" t="s">
        <v>564</v>
      </c>
      <c r="B21" s="8" t="s">
        <v>124</v>
      </c>
      <c r="C21" s="312"/>
      <c r="D21" s="312"/>
      <c r="E21" s="312"/>
      <c r="F21" s="312"/>
      <c r="G21" s="312"/>
    </row>
    <row r="22" spans="1:7" s="445" customFormat="1" ht="12" customHeight="1">
      <c r="A22" s="436" t="s">
        <v>565</v>
      </c>
      <c r="B22" s="8" t="s">
        <v>125</v>
      </c>
      <c r="C22" s="312"/>
      <c r="D22" s="312"/>
      <c r="E22" s="312"/>
      <c r="F22" s="312"/>
      <c r="G22" s="312"/>
    </row>
    <row r="23" spans="1:7" s="445" customFormat="1" ht="12" customHeight="1" thickBot="1">
      <c r="A23" s="436" t="s">
        <v>566</v>
      </c>
      <c r="B23" s="8" t="s">
        <v>459</v>
      </c>
      <c r="C23" s="312"/>
      <c r="D23" s="312"/>
      <c r="E23" s="312"/>
      <c r="F23" s="312"/>
      <c r="G23" s="312"/>
    </row>
    <row r="24" spans="1:7" s="445" customFormat="1" ht="12" customHeight="1" thickBot="1">
      <c r="A24" s="205" t="s">
        <v>476</v>
      </c>
      <c r="B24" s="120" t="s">
        <v>628</v>
      </c>
      <c r="C24" s="341"/>
      <c r="D24" s="341"/>
      <c r="E24" s="341"/>
      <c r="F24" s="341"/>
      <c r="G24" s="341"/>
    </row>
    <row r="25" spans="1:7" s="445" customFormat="1" ht="12" customHeight="1" thickBot="1">
      <c r="A25" s="205" t="s">
        <v>477</v>
      </c>
      <c r="B25" s="120" t="s">
        <v>126</v>
      </c>
      <c r="C25" s="314">
        <f>+C26+C27</f>
        <v>0</v>
      </c>
      <c r="D25" s="314">
        <f>+D26+D27</f>
        <v>0</v>
      </c>
      <c r="E25" s="314">
        <f>+E26+E27</f>
        <v>0</v>
      </c>
      <c r="F25" s="314">
        <f>+F26+F27</f>
        <v>0</v>
      </c>
      <c r="G25" s="314">
        <f>+G26+G27</f>
        <v>0</v>
      </c>
    </row>
    <row r="26" spans="1:7" s="445" customFormat="1" ht="12" customHeight="1">
      <c r="A26" s="437" t="s">
        <v>729</v>
      </c>
      <c r="B26" s="438" t="s">
        <v>124</v>
      </c>
      <c r="C26" s="74"/>
      <c r="D26" s="74"/>
      <c r="E26" s="74"/>
      <c r="F26" s="74"/>
      <c r="G26" s="74"/>
    </row>
    <row r="27" spans="1:7" s="445" customFormat="1" ht="12" customHeight="1">
      <c r="A27" s="437" t="s">
        <v>732</v>
      </c>
      <c r="B27" s="439" t="s">
        <v>127</v>
      </c>
      <c r="C27" s="315"/>
      <c r="D27" s="315"/>
      <c r="E27" s="315"/>
      <c r="F27" s="315"/>
      <c r="G27" s="315"/>
    </row>
    <row r="28" spans="1:7" s="445" customFormat="1" ht="12" customHeight="1" thickBot="1">
      <c r="A28" s="436" t="s">
        <v>733</v>
      </c>
      <c r="B28" s="440" t="s">
        <v>128</v>
      </c>
      <c r="C28" s="81"/>
      <c r="D28" s="81"/>
      <c r="E28" s="81"/>
      <c r="F28" s="81"/>
      <c r="G28" s="81"/>
    </row>
    <row r="29" spans="1:7" s="445" customFormat="1" ht="12" customHeight="1" thickBot="1">
      <c r="A29" s="205" t="s">
        <v>478</v>
      </c>
      <c r="B29" s="120" t="s">
        <v>129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314">
        <f>+F30+F31+F32</f>
        <v>0</v>
      </c>
      <c r="G29" s="314">
        <f>+G30+G31+G32</f>
        <v>0</v>
      </c>
    </row>
    <row r="30" spans="1:7" s="445" customFormat="1" ht="12" customHeight="1">
      <c r="A30" s="437" t="s">
        <v>550</v>
      </c>
      <c r="B30" s="438" t="s">
        <v>758</v>
      </c>
      <c r="C30" s="74"/>
      <c r="D30" s="74"/>
      <c r="E30" s="74"/>
      <c r="F30" s="74"/>
      <c r="G30" s="74"/>
    </row>
    <row r="31" spans="1:7" s="445" customFormat="1" ht="12" customHeight="1">
      <c r="A31" s="437" t="s">
        <v>551</v>
      </c>
      <c r="B31" s="439" t="s">
        <v>759</v>
      </c>
      <c r="C31" s="315"/>
      <c r="D31" s="315"/>
      <c r="E31" s="315"/>
      <c r="F31" s="315"/>
      <c r="G31" s="315"/>
    </row>
    <row r="32" spans="1:7" s="445" customFormat="1" ht="12" customHeight="1" thickBot="1">
      <c r="A32" s="436" t="s">
        <v>552</v>
      </c>
      <c r="B32" s="136" t="s">
        <v>760</v>
      </c>
      <c r="C32" s="81"/>
      <c r="D32" s="81"/>
      <c r="E32" s="81"/>
      <c r="F32" s="81"/>
      <c r="G32" s="81"/>
    </row>
    <row r="33" spans="1:7" s="372" customFormat="1" ht="12" customHeight="1" thickBot="1">
      <c r="A33" s="205" t="s">
        <v>479</v>
      </c>
      <c r="B33" s="120" t="s">
        <v>75</v>
      </c>
      <c r="C33" s="341"/>
      <c r="D33" s="341"/>
      <c r="E33" s="341"/>
      <c r="F33" s="341"/>
      <c r="G33" s="341"/>
    </row>
    <row r="34" spans="1:7" s="372" customFormat="1" ht="12" customHeight="1" thickBot="1">
      <c r="A34" s="205" t="s">
        <v>480</v>
      </c>
      <c r="B34" s="120" t="s">
        <v>130</v>
      </c>
      <c r="C34" s="363"/>
      <c r="D34" s="363"/>
      <c r="E34" s="363"/>
      <c r="F34" s="363"/>
      <c r="G34" s="363"/>
    </row>
    <row r="35" spans="1:7" s="372" customFormat="1" ht="12" customHeight="1" thickBot="1">
      <c r="A35" s="197" t="s">
        <v>481</v>
      </c>
      <c r="B35" s="120" t="s">
        <v>131</v>
      </c>
      <c r="C35" s="364">
        <f>+C8+C19+C24+C25+C29+C33+C34</f>
        <v>3000200</v>
      </c>
      <c r="D35" s="364">
        <f>+D8+D19+D24+D25+D29+D33+D34</f>
        <v>4928997</v>
      </c>
      <c r="E35" s="364">
        <f>+E8+E19+E24+E25+E29+E33+E34</f>
        <v>4928997</v>
      </c>
      <c r="F35" s="364">
        <f>+F8+F19+F24+F25+F29+F33+F34</f>
        <v>4743117</v>
      </c>
      <c r="G35" s="364">
        <f>+G8+G19+G24+G25+G29+G33+G34</f>
        <v>5261505</v>
      </c>
    </row>
    <row r="36" spans="1:7" s="372" customFormat="1" ht="12" customHeight="1" thickBot="1">
      <c r="A36" s="236" t="s">
        <v>482</v>
      </c>
      <c r="B36" s="120" t="s">
        <v>132</v>
      </c>
      <c r="C36" s="364">
        <f>+C37+C38+C39</f>
        <v>99660800</v>
      </c>
      <c r="D36" s="364">
        <f>+D37+D38+D39</f>
        <v>99970800</v>
      </c>
      <c r="E36" s="364">
        <f>+E37+E38+E39</f>
        <v>99970800</v>
      </c>
      <c r="F36" s="364">
        <f>+F37+F38+F39</f>
        <v>99970800</v>
      </c>
      <c r="G36" s="364">
        <f>+G37+G38+G39</f>
        <v>100280800</v>
      </c>
    </row>
    <row r="37" spans="1:7" s="372" customFormat="1" ht="12" customHeight="1">
      <c r="A37" s="437" t="s">
        <v>133</v>
      </c>
      <c r="B37" s="438" t="s">
        <v>693</v>
      </c>
      <c r="C37" s="74"/>
      <c r="D37" s="74">
        <v>310000</v>
      </c>
      <c r="E37" s="74">
        <v>310000</v>
      </c>
      <c r="F37" s="74"/>
      <c r="G37" s="74">
        <v>310000</v>
      </c>
    </row>
    <row r="38" spans="1:7" s="372" customFormat="1" ht="12" customHeight="1">
      <c r="A38" s="437" t="s">
        <v>134</v>
      </c>
      <c r="B38" s="439" t="s">
        <v>460</v>
      </c>
      <c r="C38" s="315"/>
      <c r="D38" s="315"/>
      <c r="E38" s="315"/>
      <c r="F38" s="315"/>
      <c r="G38" s="315"/>
    </row>
    <row r="39" spans="1:7" s="445" customFormat="1" ht="12" customHeight="1" thickBot="1">
      <c r="A39" s="436" t="s">
        <v>135</v>
      </c>
      <c r="B39" s="136" t="s">
        <v>864</v>
      </c>
      <c r="C39" s="970">
        <v>99660800</v>
      </c>
      <c r="D39" s="970">
        <v>99660800</v>
      </c>
      <c r="E39" s="970">
        <v>99660800</v>
      </c>
      <c r="F39" s="970">
        <v>99970800</v>
      </c>
      <c r="G39" s="970">
        <v>99970800</v>
      </c>
    </row>
    <row r="40" spans="1:7" s="445" customFormat="1" ht="15" customHeight="1" thickBot="1">
      <c r="A40" s="236" t="s">
        <v>483</v>
      </c>
      <c r="B40" s="237" t="s">
        <v>137</v>
      </c>
      <c r="C40" s="367">
        <f>+C35+C36</f>
        <v>102661000</v>
      </c>
      <c r="D40" s="367">
        <f>+D35+D36</f>
        <v>104899797</v>
      </c>
      <c r="E40" s="367">
        <f>+E35+E36</f>
        <v>104899797</v>
      </c>
      <c r="F40" s="367">
        <f>+F35+F36</f>
        <v>104713917</v>
      </c>
      <c r="G40" s="367">
        <f>+G35+G36</f>
        <v>105542305</v>
      </c>
    </row>
    <row r="41" spans="1:7" s="445" customFormat="1" ht="15" customHeight="1">
      <c r="A41" s="238"/>
      <c r="B41" s="239"/>
      <c r="C41" s="365"/>
      <c r="D41" s="365"/>
      <c r="E41" s="365"/>
      <c r="F41" s="365"/>
      <c r="G41" s="365"/>
    </row>
    <row r="42" spans="1:7" ht="13.5" thickBot="1">
      <c r="A42" s="240"/>
      <c r="B42" s="241"/>
      <c r="C42" s="366"/>
      <c r="D42" s="366"/>
      <c r="E42" s="366"/>
      <c r="F42" s="366"/>
      <c r="G42" s="366"/>
    </row>
    <row r="43" spans="1:7" s="444" customFormat="1" ht="16.5" customHeight="1" thickBot="1">
      <c r="A43" s="242"/>
      <c r="B43" s="243" t="s">
        <v>513</v>
      </c>
      <c r="C43" s="367"/>
      <c r="D43" s="367"/>
      <c r="E43" s="367"/>
      <c r="F43" s="367"/>
      <c r="G43" s="367"/>
    </row>
    <row r="44" spans="1:7" s="446" customFormat="1" ht="12" customHeight="1" thickBot="1">
      <c r="A44" s="205" t="s">
        <v>474</v>
      </c>
      <c r="B44" s="120" t="s">
        <v>138</v>
      </c>
      <c r="C44" s="314">
        <f>SUM(C45:C49)</f>
        <v>102661000</v>
      </c>
      <c r="D44" s="314">
        <f>SUM(D45:D49)</f>
        <v>104653767</v>
      </c>
      <c r="E44" s="314">
        <f>SUM(E45:E49)</f>
        <v>104653767</v>
      </c>
      <c r="F44" s="314">
        <f>SUM(F45:F49)</f>
        <v>104347887</v>
      </c>
      <c r="G44" s="314">
        <f>SUM(G45:G49)</f>
        <v>105177475</v>
      </c>
    </row>
    <row r="45" spans="1:7" ht="12" customHeight="1">
      <c r="A45" s="436" t="s">
        <v>557</v>
      </c>
      <c r="B45" s="9" t="s">
        <v>504</v>
      </c>
      <c r="C45" s="77">
        <v>70204152</v>
      </c>
      <c r="D45" s="77">
        <v>71862252</v>
      </c>
      <c r="E45" s="77">
        <v>71862252</v>
      </c>
      <c r="F45" s="77">
        <v>72072252</v>
      </c>
      <c r="G45" s="77">
        <v>72136613</v>
      </c>
    </row>
    <row r="46" spans="1:7" ht="12" customHeight="1">
      <c r="A46" s="436" t="s">
        <v>558</v>
      </c>
      <c r="B46" s="8" t="s">
        <v>637</v>
      </c>
      <c r="C46" s="77">
        <v>14082796</v>
      </c>
      <c r="D46" s="77">
        <v>14416744</v>
      </c>
      <c r="E46" s="77">
        <v>14416744</v>
      </c>
      <c r="F46" s="77">
        <v>14416744</v>
      </c>
      <c r="G46" s="77">
        <v>14596314</v>
      </c>
    </row>
    <row r="47" spans="1:7" ht="12" customHeight="1">
      <c r="A47" s="436" t="s">
        <v>559</v>
      </c>
      <c r="B47" s="8" t="s">
        <v>594</v>
      </c>
      <c r="C47" s="77">
        <v>18374052</v>
      </c>
      <c r="D47" s="77">
        <v>18374771</v>
      </c>
      <c r="E47" s="77">
        <v>18374771</v>
      </c>
      <c r="F47" s="77">
        <v>17858891</v>
      </c>
      <c r="G47" s="77">
        <v>18444548</v>
      </c>
    </row>
    <row r="48" spans="1:7" ht="12" customHeight="1">
      <c r="A48" s="436" t="s">
        <v>560</v>
      </c>
      <c r="B48" s="8" t="s">
        <v>638</v>
      </c>
      <c r="C48" s="77"/>
      <c r="D48" s="77"/>
      <c r="E48" s="77"/>
      <c r="F48" s="77"/>
      <c r="G48" s="77"/>
    </row>
    <row r="49" spans="1:7" ht="12" customHeight="1" thickBot="1">
      <c r="A49" s="436" t="s">
        <v>602</v>
      </c>
      <c r="B49" s="8" t="s">
        <v>639</v>
      </c>
      <c r="C49" s="77"/>
      <c r="D49" s="77"/>
      <c r="E49" s="77"/>
      <c r="F49" s="77"/>
      <c r="G49" s="77"/>
    </row>
    <row r="50" spans="1:7" ht="12" customHeight="1" thickBot="1">
      <c r="A50" s="205" t="s">
        <v>475</v>
      </c>
      <c r="B50" s="120" t="s">
        <v>139</v>
      </c>
      <c r="C50" s="314">
        <f>SUM(C51:C53)</f>
        <v>0</v>
      </c>
      <c r="D50" s="314">
        <f>SUM(D51:D53)</f>
        <v>246030</v>
      </c>
      <c r="E50" s="314">
        <f>SUM(E51:E53)</f>
        <v>246030</v>
      </c>
      <c r="F50" s="314">
        <f>SUM(F51:F53)</f>
        <v>366030</v>
      </c>
      <c r="G50" s="314">
        <f>SUM(G51:G53)</f>
        <v>364830</v>
      </c>
    </row>
    <row r="51" spans="1:7" s="446" customFormat="1" ht="12" customHeight="1">
      <c r="A51" s="436" t="s">
        <v>563</v>
      </c>
      <c r="B51" s="9" t="s">
        <v>686</v>
      </c>
      <c r="C51" s="74"/>
      <c r="D51" s="74">
        <v>246030</v>
      </c>
      <c r="E51" s="74">
        <v>246030</v>
      </c>
      <c r="F51" s="74">
        <v>366030</v>
      </c>
      <c r="G51" s="74">
        <v>364830</v>
      </c>
    </row>
    <row r="52" spans="1:7" ht="12" customHeight="1">
      <c r="A52" s="436" t="s">
        <v>564</v>
      </c>
      <c r="B52" s="8" t="s">
        <v>641</v>
      </c>
      <c r="C52" s="77"/>
      <c r="D52" s="77"/>
      <c r="E52" s="77"/>
      <c r="F52" s="77"/>
      <c r="G52" s="77"/>
    </row>
    <row r="53" spans="1:7" ht="12" customHeight="1">
      <c r="A53" s="436" t="s">
        <v>565</v>
      </c>
      <c r="B53" s="8" t="s">
        <v>514</v>
      </c>
      <c r="C53" s="77"/>
      <c r="D53" s="77"/>
      <c r="E53" s="77"/>
      <c r="F53" s="77"/>
      <c r="G53" s="77"/>
    </row>
    <row r="54" spans="1:7" ht="12" customHeight="1" thickBot="1">
      <c r="A54" s="436" t="s">
        <v>566</v>
      </c>
      <c r="B54" s="8" t="s">
        <v>461</v>
      </c>
      <c r="C54" s="77"/>
      <c r="D54" s="77"/>
      <c r="E54" s="77"/>
      <c r="F54" s="77"/>
      <c r="G54" s="77"/>
    </row>
    <row r="55" spans="1:7" ht="15" customHeight="1" thickBot="1">
      <c r="A55" s="205" t="s">
        <v>476</v>
      </c>
      <c r="B55" s="244" t="s">
        <v>140</v>
      </c>
      <c r="C55" s="368">
        <f>+C44+C50</f>
        <v>102661000</v>
      </c>
      <c r="D55" s="368">
        <f>+D44+D50</f>
        <v>104899797</v>
      </c>
      <c r="E55" s="368">
        <f>+E44+E50</f>
        <v>104899797</v>
      </c>
      <c r="F55" s="368">
        <f>+F44+F50</f>
        <v>104713917</v>
      </c>
      <c r="G55" s="368">
        <f>+G44+G50</f>
        <v>105542305</v>
      </c>
    </row>
    <row r="56" spans="3:7" ht="13.5" thickBot="1">
      <c r="C56" s="369"/>
      <c r="D56" s="369"/>
      <c r="E56" s="369"/>
      <c r="F56" s="369"/>
      <c r="G56" s="369"/>
    </row>
    <row r="57" spans="1:7" ht="15" customHeight="1" thickBot="1">
      <c r="A57" s="247" t="s">
        <v>660</v>
      </c>
      <c r="B57" s="248"/>
      <c r="C57" s="117">
        <v>20</v>
      </c>
      <c r="D57" s="117">
        <v>20</v>
      </c>
      <c r="E57" s="117">
        <v>20</v>
      </c>
      <c r="F57" s="117">
        <v>20</v>
      </c>
      <c r="G57" s="117">
        <v>20</v>
      </c>
    </row>
    <row r="58" spans="1:7" ht="14.25" customHeight="1" thickBot="1">
      <c r="A58" s="247" t="s">
        <v>661</v>
      </c>
      <c r="B58" s="248"/>
      <c r="C58" s="117"/>
      <c r="D58" s="117"/>
      <c r="E58" s="117"/>
      <c r="F58" s="117"/>
      <c r="G58" s="117"/>
    </row>
    <row r="60" spans="1:5" ht="15.75">
      <c r="A60" s="1085" t="s">
        <v>901</v>
      </c>
      <c r="B60" s="1086"/>
      <c r="C60" s="1086"/>
      <c r="D60" s="1086"/>
      <c r="E60" s="1086"/>
    </row>
  </sheetData>
  <sheetProtection formatCells="0"/>
  <mergeCells count="1">
    <mergeCell ref="A60:E6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9">
      <selection activeCell="E91" sqref="E9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441" t="s">
        <v>858</v>
      </c>
    </row>
    <row r="2" spans="1:3" s="442" customFormat="1" ht="25.5" customHeight="1">
      <c r="A2" s="393" t="s">
        <v>658</v>
      </c>
      <c r="B2" s="355" t="s">
        <v>163</v>
      </c>
      <c r="C2" s="370" t="s">
        <v>517</v>
      </c>
    </row>
    <row r="3" spans="1:3" s="442" customFormat="1" ht="24.75" thickBot="1">
      <c r="A3" s="434" t="s">
        <v>657</v>
      </c>
      <c r="B3" s="356" t="s">
        <v>143</v>
      </c>
      <c r="C3" s="371" t="s">
        <v>517</v>
      </c>
    </row>
    <row r="4" spans="1:3" s="443" customFormat="1" ht="15.75" customHeight="1" thickBot="1">
      <c r="A4" s="228"/>
      <c r="B4" s="228"/>
      <c r="C4" s="229"/>
    </row>
    <row r="5" spans="1:3" ht="13.5" thickBot="1">
      <c r="A5" s="394" t="s">
        <v>659</v>
      </c>
      <c r="B5" s="230" t="s">
        <v>509</v>
      </c>
      <c r="C5" s="231" t="s">
        <v>510</v>
      </c>
    </row>
    <row r="6" spans="1:3" s="444" customFormat="1" ht="12.75" customHeight="1" thickBot="1">
      <c r="A6" s="197">
        <v>1</v>
      </c>
      <c r="B6" s="198">
        <v>2</v>
      </c>
      <c r="C6" s="199">
        <v>3</v>
      </c>
    </row>
    <row r="7" spans="1:3" s="444" customFormat="1" ht="15.75" customHeight="1" thickBot="1">
      <c r="A7" s="232"/>
      <c r="B7" s="233" t="s">
        <v>511</v>
      </c>
      <c r="C7" s="234"/>
    </row>
    <row r="8" spans="1:3" s="372" customFormat="1" ht="12" customHeight="1" thickBot="1">
      <c r="A8" s="197" t="s">
        <v>474</v>
      </c>
      <c r="B8" s="235" t="s">
        <v>120</v>
      </c>
      <c r="C8" s="314">
        <f>SUM(C9:C18)</f>
        <v>0</v>
      </c>
    </row>
    <row r="9" spans="1:3" s="372" customFormat="1" ht="12" customHeight="1">
      <c r="A9" s="435" t="s">
        <v>557</v>
      </c>
      <c r="B9" s="10" t="s">
        <v>744</v>
      </c>
      <c r="C9" s="361"/>
    </row>
    <row r="10" spans="1:3" s="372" customFormat="1" ht="12" customHeight="1">
      <c r="A10" s="436" t="s">
        <v>558</v>
      </c>
      <c r="B10" s="8" t="s">
        <v>745</v>
      </c>
      <c r="C10" s="312"/>
    </row>
    <row r="11" spans="1:3" s="372" customFormat="1" ht="12" customHeight="1">
      <c r="A11" s="436" t="s">
        <v>559</v>
      </c>
      <c r="B11" s="8" t="s">
        <v>746</v>
      </c>
      <c r="C11" s="312"/>
    </row>
    <row r="12" spans="1:3" s="372" customFormat="1" ht="12" customHeight="1">
      <c r="A12" s="436" t="s">
        <v>560</v>
      </c>
      <c r="B12" s="8" t="s">
        <v>747</v>
      </c>
      <c r="C12" s="312"/>
    </row>
    <row r="13" spans="1:3" s="372" customFormat="1" ht="12" customHeight="1">
      <c r="A13" s="436" t="s">
        <v>602</v>
      </c>
      <c r="B13" s="8" t="s">
        <v>748</v>
      </c>
      <c r="C13" s="312"/>
    </row>
    <row r="14" spans="1:3" s="372" customFormat="1" ht="12" customHeight="1">
      <c r="A14" s="436" t="s">
        <v>561</v>
      </c>
      <c r="B14" s="8" t="s">
        <v>121</v>
      </c>
      <c r="C14" s="312"/>
    </row>
    <row r="15" spans="1:3" s="372" customFormat="1" ht="12" customHeight="1">
      <c r="A15" s="436" t="s">
        <v>562</v>
      </c>
      <c r="B15" s="7" t="s">
        <v>122</v>
      </c>
      <c r="C15" s="312"/>
    </row>
    <row r="16" spans="1:3" s="372" customFormat="1" ht="12" customHeight="1">
      <c r="A16" s="436" t="s">
        <v>572</v>
      </c>
      <c r="B16" s="8" t="s">
        <v>751</v>
      </c>
      <c r="C16" s="362"/>
    </row>
    <row r="17" spans="1:3" s="445" customFormat="1" ht="12" customHeight="1">
      <c r="A17" s="436" t="s">
        <v>573</v>
      </c>
      <c r="B17" s="8" t="s">
        <v>752</v>
      </c>
      <c r="C17" s="312"/>
    </row>
    <row r="18" spans="1:3" s="445" customFormat="1" ht="12" customHeight="1" thickBot="1">
      <c r="A18" s="436" t="s">
        <v>574</v>
      </c>
      <c r="B18" s="7" t="s">
        <v>753</v>
      </c>
      <c r="C18" s="313"/>
    </row>
    <row r="19" spans="1:3" s="372" customFormat="1" ht="12" customHeight="1" thickBot="1">
      <c r="A19" s="197" t="s">
        <v>475</v>
      </c>
      <c r="B19" s="235" t="s">
        <v>123</v>
      </c>
      <c r="C19" s="314">
        <f>SUM(C20:C22)</f>
        <v>0</v>
      </c>
    </row>
    <row r="20" spans="1:3" s="445" customFormat="1" ht="12" customHeight="1">
      <c r="A20" s="436" t="s">
        <v>563</v>
      </c>
      <c r="B20" s="9" t="s">
        <v>719</v>
      </c>
      <c r="C20" s="312"/>
    </row>
    <row r="21" spans="1:3" s="445" customFormat="1" ht="12" customHeight="1">
      <c r="A21" s="436" t="s">
        <v>564</v>
      </c>
      <c r="B21" s="8" t="s">
        <v>124</v>
      </c>
      <c r="C21" s="312"/>
    </row>
    <row r="22" spans="1:3" s="445" customFormat="1" ht="12" customHeight="1">
      <c r="A22" s="436" t="s">
        <v>565</v>
      </c>
      <c r="B22" s="8" t="s">
        <v>125</v>
      </c>
      <c r="C22" s="312"/>
    </row>
    <row r="23" spans="1:3" s="445" customFormat="1" ht="12" customHeight="1" thickBot="1">
      <c r="A23" s="436" t="s">
        <v>566</v>
      </c>
      <c r="B23" s="8" t="s">
        <v>459</v>
      </c>
      <c r="C23" s="312"/>
    </row>
    <row r="24" spans="1:3" s="445" customFormat="1" ht="12" customHeight="1" thickBot="1">
      <c r="A24" s="205" t="s">
        <v>476</v>
      </c>
      <c r="B24" s="120" t="s">
        <v>628</v>
      </c>
      <c r="C24" s="341"/>
    </row>
    <row r="25" spans="1:3" s="445" customFormat="1" ht="12" customHeight="1" thickBot="1">
      <c r="A25" s="205" t="s">
        <v>477</v>
      </c>
      <c r="B25" s="120" t="s">
        <v>126</v>
      </c>
      <c r="C25" s="314">
        <f>+C26+C27</f>
        <v>0</v>
      </c>
    </row>
    <row r="26" spans="1:3" s="445" customFormat="1" ht="12" customHeight="1">
      <c r="A26" s="437" t="s">
        <v>729</v>
      </c>
      <c r="B26" s="438" t="s">
        <v>124</v>
      </c>
      <c r="C26" s="74"/>
    </row>
    <row r="27" spans="1:3" s="445" customFormat="1" ht="12" customHeight="1">
      <c r="A27" s="437" t="s">
        <v>732</v>
      </c>
      <c r="B27" s="439" t="s">
        <v>127</v>
      </c>
      <c r="C27" s="315"/>
    </row>
    <row r="28" spans="1:3" s="445" customFormat="1" ht="12" customHeight="1" thickBot="1">
      <c r="A28" s="436" t="s">
        <v>733</v>
      </c>
      <c r="B28" s="440" t="s">
        <v>128</v>
      </c>
      <c r="C28" s="81"/>
    </row>
    <row r="29" spans="1:3" s="445" customFormat="1" ht="12" customHeight="1" thickBot="1">
      <c r="A29" s="205" t="s">
        <v>478</v>
      </c>
      <c r="B29" s="120" t="s">
        <v>129</v>
      </c>
      <c r="C29" s="314">
        <f>+C30+C31+C32</f>
        <v>0</v>
      </c>
    </row>
    <row r="30" spans="1:3" s="445" customFormat="1" ht="12" customHeight="1">
      <c r="A30" s="437" t="s">
        <v>550</v>
      </c>
      <c r="B30" s="438" t="s">
        <v>758</v>
      </c>
      <c r="C30" s="74"/>
    </row>
    <row r="31" spans="1:3" s="445" customFormat="1" ht="12" customHeight="1">
      <c r="A31" s="437" t="s">
        <v>551</v>
      </c>
      <c r="B31" s="439" t="s">
        <v>759</v>
      </c>
      <c r="C31" s="315"/>
    </row>
    <row r="32" spans="1:3" s="445" customFormat="1" ht="12" customHeight="1" thickBot="1">
      <c r="A32" s="436" t="s">
        <v>552</v>
      </c>
      <c r="B32" s="136" t="s">
        <v>760</v>
      </c>
      <c r="C32" s="81"/>
    </row>
    <row r="33" spans="1:3" s="372" customFormat="1" ht="12" customHeight="1" thickBot="1">
      <c r="A33" s="205" t="s">
        <v>479</v>
      </c>
      <c r="B33" s="120" t="s">
        <v>75</v>
      </c>
      <c r="C33" s="341"/>
    </row>
    <row r="34" spans="1:3" s="372" customFormat="1" ht="12" customHeight="1" thickBot="1">
      <c r="A34" s="205" t="s">
        <v>480</v>
      </c>
      <c r="B34" s="120" t="s">
        <v>130</v>
      </c>
      <c r="C34" s="363"/>
    </row>
    <row r="35" spans="1:3" s="372" customFormat="1" ht="12" customHeight="1" thickBot="1">
      <c r="A35" s="197" t="s">
        <v>481</v>
      </c>
      <c r="B35" s="120" t="s">
        <v>131</v>
      </c>
      <c r="C35" s="364">
        <f>+C8+C19+C24+C25+C29+C33+C34</f>
        <v>0</v>
      </c>
    </row>
    <row r="36" spans="1:3" s="372" customFormat="1" ht="12" customHeight="1" thickBot="1">
      <c r="A36" s="236" t="s">
        <v>482</v>
      </c>
      <c r="B36" s="120" t="s">
        <v>132</v>
      </c>
      <c r="C36" s="364">
        <f>+C37+C38+C39</f>
        <v>0</v>
      </c>
    </row>
    <row r="37" spans="1:3" s="372" customFormat="1" ht="12" customHeight="1">
      <c r="A37" s="437" t="s">
        <v>133</v>
      </c>
      <c r="B37" s="438" t="s">
        <v>693</v>
      </c>
      <c r="C37" s="74"/>
    </row>
    <row r="38" spans="1:3" s="372" customFormat="1" ht="12" customHeight="1">
      <c r="A38" s="437" t="s">
        <v>134</v>
      </c>
      <c r="B38" s="439" t="s">
        <v>460</v>
      </c>
      <c r="C38" s="315"/>
    </row>
    <row r="39" spans="1:3" s="445" customFormat="1" ht="12" customHeight="1" thickBot="1">
      <c r="A39" s="436" t="s">
        <v>135</v>
      </c>
      <c r="B39" s="136" t="s">
        <v>136</v>
      </c>
      <c r="C39" s="81"/>
    </row>
    <row r="40" spans="1:3" s="445" customFormat="1" ht="15" customHeight="1" thickBot="1">
      <c r="A40" s="236" t="s">
        <v>483</v>
      </c>
      <c r="B40" s="237" t="s">
        <v>137</v>
      </c>
      <c r="C40" s="367">
        <f>+C35+C36</f>
        <v>0</v>
      </c>
    </row>
    <row r="41" spans="1:3" s="445" customFormat="1" ht="15" customHeight="1">
      <c r="A41" s="238"/>
      <c r="B41" s="239"/>
      <c r="C41" s="365"/>
    </row>
    <row r="42" spans="1:3" ht="13.5" thickBot="1">
      <c r="A42" s="240"/>
      <c r="B42" s="241"/>
      <c r="C42" s="366"/>
    </row>
    <row r="43" spans="1:3" s="444" customFormat="1" ht="16.5" customHeight="1" thickBot="1">
      <c r="A43" s="242"/>
      <c r="B43" s="243" t="s">
        <v>513</v>
      </c>
      <c r="C43" s="367"/>
    </row>
    <row r="44" spans="1:3" s="446" customFormat="1" ht="12" customHeight="1" thickBot="1">
      <c r="A44" s="205" t="s">
        <v>474</v>
      </c>
      <c r="B44" s="120" t="s">
        <v>138</v>
      </c>
      <c r="C44" s="314">
        <f>SUM(C45:C49)</f>
        <v>0</v>
      </c>
    </row>
    <row r="45" spans="1:3" ht="12" customHeight="1">
      <c r="A45" s="436" t="s">
        <v>557</v>
      </c>
      <c r="B45" s="9" t="s">
        <v>504</v>
      </c>
      <c r="C45" s="74"/>
    </row>
    <row r="46" spans="1:3" ht="12" customHeight="1">
      <c r="A46" s="436" t="s">
        <v>558</v>
      </c>
      <c r="B46" s="8" t="s">
        <v>637</v>
      </c>
      <c r="C46" s="77"/>
    </row>
    <row r="47" spans="1:3" ht="12" customHeight="1">
      <c r="A47" s="436" t="s">
        <v>559</v>
      </c>
      <c r="B47" s="8" t="s">
        <v>594</v>
      </c>
      <c r="C47" s="77"/>
    </row>
    <row r="48" spans="1:3" ht="12" customHeight="1">
      <c r="A48" s="436" t="s">
        <v>560</v>
      </c>
      <c r="B48" s="8" t="s">
        <v>638</v>
      </c>
      <c r="C48" s="77"/>
    </row>
    <row r="49" spans="1:3" ht="12" customHeight="1" thickBot="1">
      <c r="A49" s="436" t="s">
        <v>602</v>
      </c>
      <c r="B49" s="8" t="s">
        <v>639</v>
      </c>
      <c r="C49" s="77"/>
    </row>
    <row r="50" spans="1:3" ht="12" customHeight="1" thickBot="1">
      <c r="A50" s="205" t="s">
        <v>475</v>
      </c>
      <c r="B50" s="120" t="s">
        <v>139</v>
      </c>
      <c r="C50" s="314">
        <f>SUM(C51:C53)</f>
        <v>0</v>
      </c>
    </row>
    <row r="51" spans="1:3" s="446" customFormat="1" ht="12" customHeight="1">
      <c r="A51" s="436" t="s">
        <v>563</v>
      </c>
      <c r="B51" s="9" t="s">
        <v>686</v>
      </c>
      <c r="C51" s="74"/>
    </row>
    <row r="52" spans="1:3" ht="12" customHeight="1">
      <c r="A52" s="436" t="s">
        <v>564</v>
      </c>
      <c r="B52" s="8" t="s">
        <v>641</v>
      </c>
      <c r="C52" s="77"/>
    </row>
    <row r="53" spans="1:3" ht="12" customHeight="1">
      <c r="A53" s="436" t="s">
        <v>565</v>
      </c>
      <c r="B53" s="8" t="s">
        <v>514</v>
      </c>
      <c r="C53" s="77"/>
    </row>
    <row r="54" spans="1:3" ht="12" customHeight="1" thickBot="1">
      <c r="A54" s="436" t="s">
        <v>566</v>
      </c>
      <c r="B54" s="8" t="s">
        <v>461</v>
      </c>
      <c r="C54" s="77"/>
    </row>
    <row r="55" spans="1:3" ht="15" customHeight="1" thickBot="1">
      <c r="A55" s="205" t="s">
        <v>476</v>
      </c>
      <c r="B55" s="244" t="s">
        <v>140</v>
      </c>
      <c r="C55" s="368">
        <f>+C44+C50</f>
        <v>0</v>
      </c>
    </row>
    <row r="56" ht="13.5" thickBot="1">
      <c r="C56" s="369"/>
    </row>
    <row r="57" spans="1:3" ht="15" customHeight="1" thickBot="1">
      <c r="A57" s="247" t="s">
        <v>660</v>
      </c>
      <c r="B57" s="248"/>
      <c r="C57" s="117"/>
    </row>
    <row r="58" spans="1:3" ht="14.25" customHeight="1" thickBot="1">
      <c r="A58" s="247" t="s">
        <v>661</v>
      </c>
      <c r="B58" s="248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3">
      <selection activeCell="B70" sqref="B70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441" t="s">
        <v>859</v>
      </c>
    </row>
    <row r="2" spans="1:3" s="442" customFormat="1" ht="25.5" customHeight="1">
      <c r="A2" s="393" t="s">
        <v>658</v>
      </c>
      <c r="B2" s="355" t="s">
        <v>179</v>
      </c>
      <c r="C2" s="370" t="s">
        <v>517</v>
      </c>
    </row>
    <row r="3" spans="1:3" s="442" customFormat="1" ht="24.75" thickBot="1">
      <c r="A3" s="434" t="s">
        <v>657</v>
      </c>
      <c r="B3" s="356" t="s">
        <v>216</v>
      </c>
      <c r="C3" s="371" t="s">
        <v>518</v>
      </c>
    </row>
    <row r="4" spans="1:3" s="443" customFormat="1" ht="15.75" customHeight="1" thickBot="1">
      <c r="A4" s="228"/>
      <c r="B4" s="228"/>
      <c r="C4" s="229"/>
    </row>
    <row r="5" spans="1:3" ht="13.5" thickBot="1">
      <c r="A5" s="394" t="s">
        <v>659</v>
      </c>
      <c r="B5" s="230" t="s">
        <v>509</v>
      </c>
      <c r="C5" s="231" t="s">
        <v>510</v>
      </c>
    </row>
    <row r="6" spans="1:3" s="444" customFormat="1" ht="12.75" customHeight="1" thickBot="1">
      <c r="A6" s="197">
        <v>1</v>
      </c>
      <c r="B6" s="198">
        <v>2</v>
      </c>
      <c r="C6" s="199">
        <v>3</v>
      </c>
    </row>
    <row r="7" spans="1:3" s="444" customFormat="1" ht="15.75" customHeight="1" thickBot="1">
      <c r="A7" s="232"/>
      <c r="B7" s="233" t="s">
        <v>511</v>
      </c>
      <c r="C7" s="234"/>
    </row>
    <row r="8" spans="1:3" s="372" customFormat="1" ht="12" customHeight="1" thickBot="1">
      <c r="A8" s="197" t="s">
        <v>474</v>
      </c>
      <c r="B8" s="235" t="s">
        <v>120</v>
      </c>
      <c r="C8" s="314">
        <f>SUM(C9:C18)</f>
        <v>300000</v>
      </c>
    </row>
    <row r="9" spans="1:3" s="372" customFormat="1" ht="12" customHeight="1">
      <c r="A9" s="435" t="s">
        <v>557</v>
      </c>
      <c r="B9" s="10" t="s">
        <v>744</v>
      </c>
      <c r="C9" s="361"/>
    </row>
    <row r="10" spans="1:3" s="372" customFormat="1" ht="12" customHeight="1">
      <c r="A10" s="436" t="s">
        <v>558</v>
      </c>
      <c r="B10" s="8" t="s">
        <v>745</v>
      </c>
      <c r="C10" s="312">
        <v>300000</v>
      </c>
    </row>
    <row r="11" spans="1:3" s="372" customFormat="1" ht="12" customHeight="1">
      <c r="A11" s="436" t="s">
        <v>559</v>
      </c>
      <c r="B11" s="8" t="s">
        <v>746</v>
      </c>
      <c r="C11" s="312"/>
    </row>
    <row r="12" spans="1:3" s="372" customFormat="1" ht="12" customHeight="1">
      <c r="A12" s="436" t="s">
        <v>560</v>
      </c>
      <c r="B12" s="8" t="s">
        <v>747</v>
      </c>
      <c r="C12" s="312"/>
    </row>
    <row r="13" spans="1:3" s="372" customFormat="1" ht="12" customHeight="1">
      <c r="A13" s="436" t="s">
        <v>602</v>
      </c>
      <c r="B13" s="8" t="s">
        <v>748</v>
      </c>
      <c r="C13" s="312"/>
    </row>
    <row r="14" spans="1:3" s="372" customFormat="1" ht="12" customHeight="1">
      <c r="A14" s="436" t="s">
        <v>561</v>
      </c>
      <c r="B14" s="8" t="s">
        <v>121</v>
      </c>
      <c r="C14" s="312"/>
    </row>
    <row r="15" spans="1:3" s="372" customFormat="1" ht="12" customHeight="1">
      <c r="A15" s="436" t="s">
        <v>562</v>
      </c>
      <c r="B15" s="7" t="s">
        <v>122</v>
      </c>
      <c r="C15" s="312"/>
    </row>
    <row r="16" spans="1:3" s="372" customFormat="1" ht="12" customHeight="1">
      <c r="A16" s="436" t="s">
        <v>572</v>
      </c>
      <c r="B16" s="8" t="s">
        <v>751</v>
      </c>
      <c r="C16" s="362"/>
    </row>
    <row r="17" spans="1:3" s="445" customFormat="1" ht="12" customHeight="1">
      <c r="A17" s="436" t="s">
        <v>573</v>
      </c>
      <c r="B17" s="8" t="s">
        <v>752</v>
      </c>
      <c r="C17" s="312"/>
    </row>
    <row r="18" spans="1:3" s="445" customFormat="1" ht="12" customHeight="1" thickBot="1">
      <c r="A18" s="436" t="s">
        <v>574</v>
      </c>
      <c r="B18" s="7" t="s">
        <v>753</v>
      </c>
      <c r="C18" s="313"/>
    </row>
    <row r="19" spans="1:3" s="372" customFormat="1" ht="12" customHeight="1" thickBot="1">
      <c r="A19" s="197" t="s">
        <v>475</v>
      </c>
      <c r="B19" s="235" t="s">
        <v>123</v>
      </c>
      <c r="C19" s="314">
        <f>SUM(C20:C22)</f>
        <v>0</v>
      </c>
    </row>
    <row r="20" spans="1:3" s="445" customFormat="1" ht="12" customHeight="1">
      <c r="A20" s="436" t="s">
        <v>563</v>
      </c>
      <c r="B20" s="9" t="s">
        <v>719</v>
      </c>
      <c r="C20" s="312"/>
    </row>
    <row r="21" spans="1:3" s="445" customFormat="1" ht="12" customHeight="1">
      <c r="A21" s="436" t="s">
        <v>564</v>
      </c>
      <c r="B21" s="8" t="s">
        <v>124</v>
      </c>
      <c r="C21" s="312"/>
    </row>
    <row r="22" spans="1:3" s="445" customFormat="1" ht="12" customHeight="1">
      <c r="A22" s="436" t="s">
        <v>565</v>
      </c>
      <c r="B22" s="8" t="s">
        <v>125</v>
      </c>
      <c r="C22" s="312"/>
    </row>
    <row r="23" spans="1:3" s="445" customFormat="1" ht="12" customHeight="1" thickBot="1">
      <c r="A23" s="436" t="s">
        <v>566</v>
      </c>
      <c r="B23" s="8" t="s">
        <v>459</v>
      </c>
      <c r="C23" s="312"/>
    </row>
    <row r="24" spans="1:3" s="445" customFormat="1" ht="12" customHeight="1" thickBot="1">
      <c r="A24" s="205" t="s">
        <v>476</v>
      </c>
      <c r="B24" s="120" t="s">
        <v>628</v>
      </c>
      <c r="C24" s="341"/>
    </row>
    <row r="25" spans="1:3" s="445" customFormat="1" ht="12" customHeight="1" thickBot="1">
      <c r="A25" s="205" t="s">
        <v>477</v>
      </c>
      <c r="B25" s="120" t="s">
        <v>126</v>
      </c>
      <c r="C25" s="314">
        <f>+C26+C27</f>
        <v>0</v>
      </c>
    </row>
    <row r="26" spans="1:3" s="445" customFormat="1" ht="12" customHeight="1">
      <c r="A26" s="437" t="s">
        <v>729</v>
      </c>
      <c r="B26" s="438" t="s">
        <v>124</v>
      </c>
      <c r="C26" s="74"/>
    </row>
    <row r="27" spans="1:3" s="445" customFormat="1" ht="12" customHeight="1">
      <c r="A27" s="437" t="s">
        <v>732</v>
      </c>
      <c r="B27" s="439" t="s">
        <v>127</v>
      </c>
      <c r="C27" s="315"/>
    </row>
    <row r="28" spans="1:3" s="445" customFormat="1" ht="12" customHeight="1" thickBot="1">
      <c r="A28" s="436" t="s">
        <v>733</v>
      </c>
      <c r="B28" s="440" t="s">
        <v>128</v>
      </c>
      <c r="C28" s="81"/>
    </row>
    <row r="29" spans="1:3" s="445" customFormat="1" ht="12" customHeight="1" thickBot="1">
      <c r="A29" s="205" t="s">
        <v>478</v>
      </c>
      <c r="B29" s="120" t="s">
        <v>129</v>
      </c>
      <c r="C29" s="314">
        <f>+C30+C31+C32</f>
        <v>0</v>
      </c>
    </row>
    <row r="30" spans="1:3" s="445" customFormat="1" ht="12" customHeight="1">
      <c r="A30" s="437" t="s">
        <v>550</v>
      </c>
      <c r="B30" s="438" t="s">
        <v>758</v>
      </c>
      <c r="C30" s="74"/>
    </row>
    <row r="31" spans="1:3" s="445" customFormat="1" ht="12" customHeight="1">
      <c r="A31" s="437" t="s">
        <v>551</v>
      </c>
      <c r="B31" s="439" t="s">
        <v>759</v>
      </c>
      <c r="C31" s="315"/>
    </row>
    <row r="32" spans="1:3" s="445" customFormat="1" ht="12" customHeight="1" thickBot="1">
      <c r="A32" s="436" t="s">
        <v>552</v>
      </c>
      <c r="B32" s="136" t="s">
        <v>760</v>
      </c>
      <c r="C32" s="81"/>
    </row>
    <row r="33" spans="1:3" s="372" customFormat="1" ht="12" customHeight="1" thickBot="1">
      <c r="A33" s="205" t="s">
        <v>479</v>
      </c>
      <c r="B33" s="120" t="s">
        <v>75</v>
      </c>
      <c r="C33" s="341"/>
    </row>
    <row r="34" spans="1:3" s="372" customFormat="1" ht="12" customHeight="1" thickBot="1">
      <c r="A34" s="205" t="s">
        <v>480</v>
      </c>
      <c r="B34" s="120" t="s">
        <v>130</v>
      </c>
      <c r="C34" s="363"/>
    </row>
    <row r="35" spans="1:3" s="372" customFormat="1" ht="12" customHeight="1" thickBot="1">
      <c r="A35" s="197" t="s">
        <v>481</v>
      </c>
      <c r="B35" s="120" t="s">
        <v>131</v>
      </c>
      <c r="C35" s="364"/>
    </row>
    <row r="36" spans="1:3" s="372" customFormat="1" ht="12" customHeight="1" thickBot="1">
      <c r="A36" s="236" t="s">
        <v>482</v>
      </c>
      <c r="B36" s="120" t="s">
        <v>132</v>
      </c>
      <c r="C36" s="364">
        <f>+C37+C38+C39</f>
        <v>0</v>
      </c>
    </row>
    <row r="37" spans="1:3" s="372" customFormat="1" ht="12" customHeight="1">
      <c r="A37" s="437" t="s">
        <v>133</v>
      </c>
      <c r="B37" s="438" t="s">
        <v>693</v>
      </c>
      <c r="C37" s="74"/>
    </row>
    <row r="38" spans="1:3" s="372" customFormat="1" ht="12" customHeight="1">
      <c r="A38" s="437" t="s">
        <v>134</v>
      </c>
      <c r="B38" s="439" t="s">
        <v>460</v>
      </c>
      <c r="C38" s="315"/>
    </row>
    <row r="39" spans="1:3" s="445" customFormat="1" ht="12" customHeight="1" thickBot="1">
      <c r="A39" s="436" t="s">
        <v>135</v>
      </c>
      <c r="B39" s="136" t="s">
        <v>136</v>
      </c>
      <c r="C39" s="970"/>
    </row>
    <row r="40" spans="1:3" s="445" customFormat="1" ht="15" customHeight="1" thickBot="1">
      <c r="A40" s="236" t="s">
        <v>483</v>
      </c>
      <c r="B40" s="237" t="s">
        <v>137</v>
      </c>
      <c r="C40" s="367">
        <f>C36+C8</f>
        <v>300000</v>
      </c>
    </row>
    <row r="41" spans="1:3" s="445" customFormat="1" ht="15" customHeight="1">
      <c r="A41" s="238"/>
      <c r="B41" s="239"/>
      <c r="C41" s="365"/>
    </row>
    <row r="42" spans="1:3" ht="13.5" thickBot="1">
      <c r="A42" s="240"/>
      <c r="B42" s="241"/>
      <c r="C42" s="366"/>
    </row>
    <row r="43" spans="1:3" s="444" customFormat="1" ht="16.5" customHeight="1" thickBot="1">
      <c r="A43" s="242"/>
      <c r="B43" s="243" t="s">
        <v>513</v>
      </c>
      <c r="C43" s="367"/>
    </row>
    <row r="44" spans="1:3" s="446" customFormat="1" ht="12" customHeight="1" thickBot="1">
      <c r="A44" s="205" t="s">
        <v>474</v>
      </c>
      <c r="B44" s="120" t="s">
        <v>138</v>
      </c>
      <c r="C44" s="314">
        <f>SUM(C45:C49)</f>
        <v>300000</v>
      </c>
    </row>
    <row r="45" spans="1:3" ht="12" customHeight="1">
      <c r="A45" s="436" t="s">
        <v>557</v>
      </c>
      <c r="B45" s="9" t="s">
        <v>504</v>
      </c>
      <c r="C45" s="77">
        <v>252100</v>
      </c>
    </row>
    <row r="46" spans="1:3" ht="12" customHeight="1">
      <c r="A46" s="436" t="s">
        <v>558</v>
      </c>
      <c r="B46" s="8" t="s">
        <v>637</v>
      </c>
      <c r="C46" s="77">
        <v>47900</v>
      </c>
    </row>
    <row r="47" spans="1:3" ht="12" customHeight="1">
      <c r="A47" s="436" t="s">
        <v>559</v>
      </c>
      <c r="B47" s="8" t="s">
        <v>594</v>
      </c>
      <c r="C47" s="77"/>
    </row>
    <row r="48" spans="1:3" ht="12" customHeight="1">
      <c r="A48" s="436" t="s">
        <v>560</v>
      </c>
      <c r="B48" s="8" t="s">
        <v>638</v>
      </c>
      <c r="C48" s="77"/>
    </row>
    <row r="49" spans="1:3" ht="12" customHeight="1" thickBot="1">
      <c r="A49" s="436" t="s">
        <v>602</v>
      </c>
      <c r="B49" s="8" t="s">
        <v>639</v>
      </c>
      <c r="C49" s="77"/>
    </row>
    <row r="50" spans="1:3" ht="12" customHeight="1" thickBot="1">
      <c r="A50" s="205" t="s">
        <v>475</v>
      </c>
      <c r="B50" s="120" t="s">
        <v>139</v>
      </c>
      <c r="C50" s="314">
        <f>SUM(C51:C53)</f>
        <v>0</v>
      </c>
    </row>
    <row r="51" spans="1:3" s="446" customFormat="1" ht="12" customHeight="1">
      <c r="A51" s="436" t="s">
        <v>563</v>
      </c>
      <c r="B51" s="9" t="s">
        <v>686</v>
      </c>
      <c r="C51" s="74"/>
    </row>
    <row r="52" spans="1:3" ht="12" customHeight="1">
      <c r="A52" s="436" t="s">
        <v>564</v>
      </c>
      <c r="B52" s="8" t="s">
        <v>641</v>
      </c>
      <c r="C52" s="77"/>
    </row>
    <row r="53" spans="1:3" ht="12" customHeight="1">
      <c r="A53" s="436" t="s">
        <v>565</v>
      </c>
      <c r="B53" s="8" t="s">
        <v>514</v>
      </c>
      <c r="C53" s="77"/>
    </row>
    <row r="54" spans="1:3" ht="12" customHeight="1" thickBot="1">
      <c r="A54" s="436" t="s">
        <v>566</v>
      </c>
      <c r="B54" s="8" t="s">
        <v>461</v>
      </c>
      <c r="C54" s="77"/>
    </row>
    <row r="55" spans="1:3" ht="15" customHeight="1" thickBot="1">
      <c r="A55" s="205" t="s">
        <v>476</v>
      </c>
      <c r="B55" s="244" t="s">
        <v>140</v>
      </c>
      <c r="C55" s="368">
        <f>+C44+C50</f>
        <v>300000</v>
      </c>
    </row>
    <row r="56" ht="13.5" thickBot="1">
      <c r="C56" s="369"/>
    </row>
    <row r="57" spans="1:3" ht="15" customHeight="1" thickBot="1">
      <c r="A57" s="247" t="s">
        <v>660</v>
      </c>
      <c r="B57" s="248"/>
      <c r="C57" s="117">
        <v>20</v>
      </c>
    </row>
    <row r="58" spans="1:3" ht="14.25" customHeight="1" thickBot="1">
      <c r="A58" s="247" t="s">
        <v>661</v>
      </c>
      <c r="B58" s="248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workbookViewId="0" topLeftCell="A43">
      <selection activeCell="A60" sqref="A60:E60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7" width="25.00390625" style="246" customWidth="1"/>
    <col min="8" max="16384" width="9.375" style="246" customWidth="1"/>
  </cols>
  <sheetData>
    <row r="1" spans="1:7" s="225" customFormat="1" ht="21" customHeight="1" thickBot="1">
      <c r="A1" s="224"/>
      <c r="B1" s="226"/>
      <c r="C1" s="441"/>
      <c r="D1" s="441"/>
      <c r="E1" s="441"/>
      <c r="F1" s="441"/>
      <c r="G1" s="441" t="s">
        <v>836</v>
      </c>
    </row>
    <row r="2" spans="1:7" s="442" customFormat="1" ht="25.5" customHeight="1">
      <c r="A2" s="393" t="s">
        <v>658</v>
      </c>
      <c r="B2" s="355" t="s">
        <v>164</v>
      </c>
      <c r="C2" s="370"/>
      <c r="D2" s="370"/>
      <c r="E2" s="370"/>
      <c r="F2" s="370"/>
      <c r="G2" s="370" t="s">
        <v>518</v>
      </c>
    </row>
    <row r="3" spans="1:7" s="442" customFormat="1" ht="24.75" thickBot="1">
      <c r="A3" s="434" t="s">
        <v>657</v>
      </c>
      <c r="B3" s="356" t="s">
        <v>119</v>
      </c>
      <c r="C3" s="371"/>
      <c r="D3" s="371"/>
      <c r="E3" s="371"/>
      <c r="F3" s="371"/>
      <c r="G3" s="371"/>
    </row>
    <row r="4" spans="1:7" s="443" customFormat="1" ht="15.75" customHeight="1" thickBot="1">
      <c r="A4" s="632"/>
      <c r="B4" s="633"/>
      <c r="C4" s="634"/>
      <c r="D4" s="634"/>
      <c r="E4" s="634"/>
      <c r="F4" s="634"/>
      <c r="G4" s="634"/>
    </row>
    <row r="5" spans="1:7" ht="13.5" thickBot="1">
      <c r="A5" s="394" t="s">
        <v>659</v>
      </c>
      <c r="B5" s="230" t="s">
        <v>509</v>
      </c>
      <c r="C5" s="231" t="s">
        <v>510</v>
      </c>
      <c r="D5" s="231" t="s">
        <v>510</v>
      </c>
      <c r="E5" s="231" t="s">
        <v>510</v>
      </c>
      <c r="F5" s="231" t="s">
        <v>510</v>
      </c>
      <c r="G5" s="231" t="s">
        <v>510</v>
      </c>
    </row>
    <row r="6" spans="1:7" s="444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  <c r="G6" s="199">
        <v>7</v>
      </c>
    </row>
    <row r="7" spans="1:7" s="444" customFormat="1" ht="15.75" customHeight="1" thickBot="1">
      <c r="A7" s="232"/>
      <c r="B7" s="233" t="s">
        <v>511</v>
      </c>
      <c r="C7" s="234"/>
      <c r="D7" s="234"/>
      <c r="E7" s="234"/>
      <c r="F7" s="234"/>
      <c r="G7" s="234"/>
    </row>
    <row r="8" spans="1:7" s="372" customFormat="1" ht="12" customHeight="1" thickBot="1">
      <c r="A8" s="197" t="s">
        <v>474</v>
      </c>
      <c r="B8" s="235" t="s">
        <v>120</v>
      </c>
      <c r="C8" s="314">
        <f>C10+C13+C18</f>
        <v>3540000</v>
      </c>
      <c r="D8" s="314">
        <f>D10+D13+D18</f>
        <v>3969800</v>
      </c>
      <c r="E8" s="314">
        <f>E10+E13+E18</f>
        <v>3969800</v>
      </c>
      <c r="F8" s="314">
        <f>F10+F13+F18</f>
        <v>4034800</v>
      </c>
      <c r="G8" s="314">
        <f>G10+G13+G18</f>
        <v>4034800</v>
      </c>
    </row>
    <row r="9" spans="1:7" s="372" customFormat="1" ht="12" customHeight="1">
      <c r="A9" s="435" t="s">
        <v>557</v>
      </c>
      <c r="B9" s="10" t="s">
        <v>744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  <c r="F9" s="311">
        <f>'9.3.1.melléklet'!F9+'9.3.2.melléklet'!F9+'9.3.3. melléklet'!F9</f>
        <v>0</v>
      </c>
      <c r="G9" s="311">
        <f>'9.3.1.melléklet'!G9+'9.3.2.melléklet'!G9+'9.3.3. melléklet'!G9</f>
        <v>0</v>
      </c>
    </row>
    <row r="10" spans="1:7" s="372" customFormat="1" ht="12" customHeight="1">
      <c r="A10" s="436" t="s">
        <v>558</v>
      </c>
      <c r="B10" s="8" t="s">
        <v>745</v>
      </c>
      <c r="C10" s="311">
        <v>2000000</v>
      </c>
      <c r="D10" s="311">
        <v>2429800</v>
      </c>
      <c r="E10" s="311">
        <v>2429800</v>
      </c>
      <c r="F10" s="311">
        <v>2444800</v>
      </c>
      <c r="G10" s="311">
        <v>2444800</v>
      </c>
    </row>
    <row r="11" spans="1:7" s="372" customFormat="1" ht="12" customHeight="1">
      <c r="A11" s="436" t="s">
        <v>559</v>
      </c>
      <c r="B11" s="8" t="s">
        <v>746</v>
      </c>
      <c r="C11" s="311"/>
      <c r="D11" s="311"/>
      <c r="E11" s="311"/>
      <c r="F11" s="311"/>
      <c r="G11" s="311"/>
    </row>
    <row r="12" spans="1:7" s="372" customFormat="1" ht="12" customHeight="1">
      <c r="A12" s="436" t="s">
        <v>560</v>
      </c>
      <c r="B12" s="8" t="s">
        <v>747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  <c r="F12" s="311">
        <f>'9.3.1.melléklet'!F12+'9.3.2.melléklet'!F12+'9.3.3. melléklet'!F12</f>
        <v>0</v>
      </c>
      <c r="G12" s="311">
        <f>'9.3.1.melléklet'!G12+'9.3.2.melléklet'!G12+'9.3.3. melléklet'!G12</f>
        <v>0</v>
      </c>
    </row>
    <row r="13" spans="1:7" s="372" customFormat="1" ht="12" customHeight="1">
      <c r="A13" s="436" t="s">
        <v>602</v>
      </c>
      <c r="B13" s="8" t="s">
        <v>748</v>
      </c>
      <c r="C13" s="311">
        <v>40000</v>
      </c>
      <c r="D13" s="311">
        <v>40000</v>
      </c>
      <c r="E13" s="311">
        <v>40000</v>
      </c>
      <c r="F13" s="311">
        <v>40000</v>
      </c>
      <c r="G13" s="311">
        <v>40000</v>
      </c>
    </row>
    <row r="14" spans="1:7" s="372" customFormat="1" ht="12" customHeight="1">
      <c r="A14" s="436" t="s">
        <v>561</v>
      </c>
      <c r="B14" s="8" t="s">
        <v>121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  <c r="F14" s="311">
        <f>'9.3.1.melléklet'!F14+'9.3.2.melléklet'!F14+'9.3.3. melléklet'!F14</f>
        <v>0</v>
      </c>
      <c r="G14" s="311">
        <f>'9.3.1.melléklet'!G14+'9.3.2.melléklet'!G14+'9.3.3. melléklet'!G14</f>
        <v>0</v>
      </c>
    </row>
    <row r="15" spans="1:7" s="372" customFormat="1" ht="12" customHeight="1">
      <c r="A15" s="436" t="s">
        <v>562</v>
      </c>
      <c r="B15" s="7" t="s">
        <v>122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  <c r="F15" s="311">
        <f>'9.3.1.melléklet'!F15+'9.3.2.melléklet'!F15+'9.3.3. melléklet'!F15</f>
        <v>0</v>
      </c>
      <c r="G15" s="311">
        <f>'9.3.1.melléklet'!G15+'9.3.2.melléklet'!G15+'9.3.3. melléklet'!G15</f>
        <v>0</v>
      </c>
    </row>
    <row r="16" spans="1:7" s="372" customFormat="1" ht="12" customHeight="1">
      <c r="A16" s="436" t="s">
        <v>572</v>
      </c>
      <c r="B16" s="8" t="s">
        <v>751</v>
      </c>
      <c r="C16" s="311"/>
      <c r="D16" s="311"/>
      <c r="E16" s="311"/>
      <c r="F16" s="311"/>
      <c r="G16" s="311"/>
    </row>
    <row r="17" spans="1:7" s="445" customFormat="1" ht="12" customHeight="1">
      <c r="A17" s="436" t="s">
        <v>573</v>
      </c>
      <c r="B17" s="8" t="s">
        <v>752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  <c r="F17" s="311">
        <f>'9.3.1.melléklet'!F17+'9.3.2.melléklet'!F17+'9.3.3. melléklet'!F17</f>
        <v>0</v>
      </c>
      <c r="G17" s="311">
        <f>'9.3.1.melléklet'!G17+'9.3.2.melléklet'!G17+'9.3.3. melléklet'!G17</f>
        <v>0</v>
      </c>
    </row>
    <row r="18" spans="1:7" s="445" customFormat="1" ht="12" customHeight="1" thickBot="1">
      <c r="A18" s="436" t="s">
        <v>574</v>
      </c>
      <c r="B18" s="7" t="s">
        <v>753</v>
      </c>
      <c r="C18" s="311">
        <v>1500000</v>
      </c>
      <c r="D18" s="311">
        <v>1500000</v>
      </c>
      <c r="E18" s="311">
        <v>1500000</v>
      </c>
      <c r="F18" s="311">
        <v>1550000</v>
      </c>
      <c r="G18" s="311">
        <v>1550000</v>
      </c>
    </row>
    <row r="19" spans="1:7" s="372" customFormat="1" ht="12" customHeight="1" thickBot="1">
      <c r="A19" s="197" t="s">
        <v>475</v>
      </c>
      <c r="B19" s="235" t="s">
        <v>123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314">
        <f>SUM(F20:F22)</f>
        <v>0</v>
      </c>
      <c r="G19" s="314">
        <f>SUM(G20:G22)</f>
        <v>687049</v>
      </c>
    </row>
    <row r="20" spans="1:7" s="445" customFormat="1" ht="12" customHeight="1">
      <c r="A20" s="436" t="s">
        <v>563</v>
      </c>
      <c r="B20" s="9" t="s">
        <v>719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  <c r="F20" s="311">
        <f>'9.3.1.melléklet'!F20+'9.3.2.melléklet'!F20+'9.3.3. melléklet'!F20</f>
        <v>0</v>
      </c>
      <c r="G20" s="311">
        <f>'9.3.1.melléklet'!G20+'9.3.2.melléklet'!G20+'9.3.3. melléklet'!G20</f>
        <v>0</v>
      </c>
    </row>
    <row r="21" spans="1:7" s="445" customFormat="1" ht="12" customHeight="1">
      <c r="A21" s="436" t="s">
        <v>564</v>
      </c>
      <c r="B21" s="8" t="s">
        <v>124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  <c r="F21" s="311">
        <f>'9.3.1.melléklet'!F21+'9.3.2.melléklet'!F21+'9.3.3. melléklet'!F21</f>
        <v>0</v>
      </c>
      <c r="G21" s="311">
        <f>'9.3.1.melléklet'!G21+'9.3.2.melléklet'!G21+'9.3.3. melléklet'!G21</f>
        <v>0</v>
      </c>
    </row>
    <row r="22" spans="1:7" s="445" customFormat="1" ht="12" customHeight="1">
      <c r="A22" s="436" t="s">
        <v>565</v>
      </c>
      <c r="B22" s="8" t="s">
        <v>125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  <c r="F22" s="311">
        <v>687049</v>
      </c>
      <c r="G22" s="311">
        <v>687049</v>
      </c>
    </row>
    <row r="23" spans="1:7" s="445" customFormat="1" ht="12" customHeight="1" thickBot="1">
      <c r="A23" s="436" t="s">
        <v>566</v>
      </c>
      <c r="B23" s="8" t="s">
        <v>459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  <c r="F23" s="311">
        <f>'9.3.1.melléklet'!F23+'9.3.2.melléklet'!F23+'9.3.3. melléklet'!F23</f>
        <v>0</v>
      </c>
      <c r="G23" s="311">
        <f>'9.3.1.melléklet'!G23+'9.3.2.melléklet'!G23+'9.3.3. melléklet'!G23</f>
        <v>0</v>
      </c>
    </row>
    <row r="24" spans="1:7" s="445" customFormat="1" ht="12" customHeight="1" thickBot="1">
      <c r="A24" s="205" t="s">
        <v>476</v>
      </c>
      <c r="B24" s="120" t="s">
        <v>628</v>
      </c>
      <c r="C24" s="314">
        <f aca="true" t="shared" si="0" ref="C24:E25">SUM(C25:C27)</f>
        <v>0</v>
      </c>
      <c r="D24" s="314">
        <f t="shared" si="0"/>
        <v>0</v>
      </c>
      <c r="E24" s="314">
        <f t="shared" si="0"/>
        <v>0</v>
      </c>
      <c r="F24" s="314">
        <f>SUM(F25:F27)</f>
        <v>0</v>
      </c>
      <c r="G24" s="314">
        <f>SUM(G25:G27)</f>
        <v>0</v>
      </c>
    </row>
    <row r="25" spans="1:7" s="445" customFormat="1" ht="12" customHeight="1" thickBot="1">
      <c r="A25" s="205" t="s">
        <v>477</v>
      </c>
      <c r="B25" s="120" t="s">
        <v>126</v>
      </c>
      <c r="C25" s="314">
        <f t="shared" si="0"/>
        <v>0</v>
      </c>
      <c r="D25" s="314">
        <f t="shared" si="0"/>
        <v>0</v>
      </c>
      <c r="E25" s="314">
        <f t="shared" si="0"/>
        <v>0</v>
      </c>
      <c r="F25" s="314">
        <f>SUM(F26:F28)</f>
        <v>0</v>
      </c>
      <c r="G25" s="314">
        <f>SUM(G26:G28)</f>
        <v>0</v>
      </c>
    </row>
    <row r="26" spans="1:7" s="445" customFormat="1" ht="12" customHeight="1">
      <c r="A26" s="437" t="s">
        <v>729</v>
      </c>
      <c r="B26" s="438" t="s">
        <v>124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  <c r="F26" s="311">
        <f>'9.3.1.melléklet'!F26+'9.3.2.melléklet'!F26+'9.3.3. melléklet'!F26</f>
        <v>0</v>
      </c>
      <c r="G26" s="311">
        <f>'9.3.1.melléklet'!G26+'9.3.2.melléklet'!G26+'9.3.3. melléklet'!G26</f>
        <v>0</v>
      </c>
    </row>
    <row r="27" spans="1:7" s="445" customFormat="1" ht="12" customHeight="1">
      <c r="A27" s="437" t="s">
        <v>732</v>
      </c>
      <c r="B27" s="439" t="s">
        <v>127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  <c r="F27" s="311">
        <f>'9.3.1.melléklet'!F27+'9.3.2.melléklet'!F27+'9.3.3. melléklet'!F27</f>
        <v>0</v>
      </c>
      <c r="G27" s="311">
        <f>'9.3.1.melléklet'!G27+'9.3.2.melléklet'!G27+'9.3.3. melléklet'!G27</f>
        <v>0</v>
      </c>
    </row>
    <row r="28" spans="1:7" s="445" customFormat="1" ht="12" customHeight="1" thickBot="1">
      <c r="A28" s="436" t="s">
        <v>733</v>
      </c>
      <c r="B28" s="440" t="s">
        <v>128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  <c r="F28" s="311">
        <f>'9.3.1.melléklet'!F28+'9.3.2.melléklet'!F28+'9.3.3. melléklet'!F28</f>
        <v>0</v>
      </c>
      <c r="G28" s="311">
        <f>'9.3.1.melléklet'!G28+'9.3.2.melléklet'!G28+'9.3.3. melléklet'!G28</f>
        <v>0</v>
      </c>
    </row>
    <row r="29" spans="1:7" s="445" customFormat="1" ht="12" customHeight="1" thickBot="1">
      <c r="A29" s="205" t="s">
        <v>478</v>
      </c>
      <c r="B29" s="120" t="s">
        <v>129</v>
      </c>
      <c r="C29" s="314">
        <f>SUM(C30:C32)</f>
        <v>0</v>
      </c>
      <c r="D29" s="314">
        <f>SUM(D30:D32)</f>
        <v>0</v>
      </c>
      <c r="E29" s="314">
        <f>SUM(E30:E32)</f>
        <v>0</v>
      </c>
      <c r="F29" s="314">
        <f>SUM(F30:F32)</f>
        <v>0</v>
      </c>
      <c r="G29" s="314">
        <f>SUM(G30:G32)</f>
        <v>0</v>
      </c>
    </row>
    <row r="30" spans="1:7" s="445" customFormat="1" ht="12" customHeight="1">
      <c r="A30" s="437" t="s">
        <v>550</v>
      </c>
      <c r="B30" s="438" t="s">
        <v>758</v>
      </c>
      <c r="C30" s="635"/>
      <c r="D30" s="635"/>
      <c r="E30" s="635"/>
      <c r="F30" s="635"/>
      <c r="G30" s="635"/>
    </row>
    <row r="31" spans="1:7" s="445" customFormat="1" ht="12" customHeight="1">
      <c r="A31" s="437" t="s">
        <v>551</v>
      </c>
      <c r="B31" s="439" t="s">
        <v>759</v>
      </c>
      <c r="C31" s="636"/>
      <c r="D31" s="636"/>
      <c r="E31" s="636"/>
      <c r="F31" s="636"/>
      <c r="G31" s="636"/>
    </row>
    <row r="32" spans="1:7" s="445" customFormat="1" ht="12" customHeight="1" thickBot="1">
      <c r="A32" s="436" t="s">
        <v>552</v>
      </c>
      <c r="B32" s="136" t="s">
        <v>760</v>
      </c>
      <c r="C32" s="635"/>
      <c r="D32" s="635"/>
      <c r="E32" s="635"/>
      <c r="F32" s="635"/>
      <c r="G32" s="635"/>
    </row>
    <row r="33" spans="1:7" s="372" customFormat="1" ht="12" customHeight="1" thickBot="1">
      <c r="A33" s="205" t="s">
        <v>479</v>
      </c>
      <c r="B33" s="120" t="s">
        <v>75</v>
      </c>
      <c r="C33" s="341"/>
      <c r="D33" s="341">
        <v>840000</v>
      </c>
      <c r="E33" s="341">
        <v>840000</v>
      </c>
      <c r="F33" s="341">
        <v>840000</v>
      </c>
      <c r="G33" s="341">
        <v>840000</v>
      </c>
    </row>
    <row r="34" spans="1:7" s="372" customFormat="1" ht="12" customHeight="1" thickBot="1">
      <c r="A34" s="205" t="s">
        <v>480</v>
      </c>
      <c r="B34" s="120" t="s">
        <v>130</v>
      </c>
      <c r="C34" s="363"/>
      <c r="D34" s="363"/>
      <c r="E34" s="363"/>
      <c r="F34" s="363"/>
      <c r="G34" s="363"/>
    </row>
    <row r="35" spans="1:7" s="372" customFormat="1" ht="12" customHeight="1" thickBot="1">
      <c r="A35" s="197" t="s">
        <v>481</v>
      </c>
      <c r="B35" s="120" t="s">
        <v>131</v>
      </c>
      <c r="C35" s="364">
        <f>C8</f>
        <v>3540000</v>
      </c>
      <c r="D35" s="364">
        <v>4809800</v>
      </c>
      <c r="E35" s="364">
        <v>4809800</v>
      </c>
      <c r="F35" s="364">
        <v>5561849</v>
      </c>
      <c r="G35" s="364">
        <v>5561849</v>
      </c>
    </row>
    <row r="36" spans="1:7" s="372" customFormat="1" ht="12" customHeight="1" thickBot="1">
      <c r="A36" s="236" t="s">
        <v>482</v>
      </c>
      <c r="B36" s="120" t="s">
        <v>132</v>
      </c>
      <c r="C36" s="364">
        <f>C39</f>
        <v>25986000</v>
      </c>
      <c r="D36" s="364">
        <f>D39</f>
        <v>29808636</v>
      </c>
      <c r="E36" s="364">
        <f>E39</f>
        <v>30100454</v>
      </c>
      <c r="F36" s="364">
        <f>F39</f>
        <v>30496006</v>
      </c>
      <c r="G36" s="364">
        <f>G39</f>
        <v>30496006</v>
      </c>
    </row>
    <row r="37" spans="1:7" s="372" customFormat="1" ht="12" customHeight="1">
      <c r="A37" s="437" t="s">
        <v>133</v>
      </c>
      <c r="B37" s="438" t="s">
        <v>693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  <c r="F37" s="311">
        <f>'9.3.1.melléklet'!F37+'9.3.2.melléklet'!F37+'9.3.3. melléklet'!F37</f>
        <v>0</v>
      </c>
      <c r="G37" s="311">
        <f>'9.3.1.melléklet'!G37+'9.3.2.melléklet'!G37+'9.3.3. melléklet'!G37</f>
        <v>0</v>
      </c>
    </row>
    <row r="38" spans="1:7" s="372" customFormat="1" ht="12" customHeight="1">
      <c r="A38" s="437" t="s">
        <v>134</v>
      </c>
      <c r="B38" s="439" t="s">
        <v>460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  <c r="F38" s="311">
        <f>'9.3.1.melléklet'!F38+'9.3.2.melléklet'!F38+'9.3.3. melléklet'!F38</f>
        <v>0</v>
      </c>
      <c r="G38" s="311">
        <f>'9.3.1.melléklet'!G38+'9.3.2.melléklet'!G38+'9.3.3. melléklet'!G38</f>
        <v>0</v>
      </c>
    </row>
    <row r="39" spans="1:7" s="445" customFormat="1" ht="12" customHeight="1" thickBot="1">
      <c r="A39" s="436" t="s">
        <v>135</v>
      </c>
      <c r="B39" s="136" t="s">
        <v>136</v>
      </c>
      <c r="C39" s="311">
        <v>25986000</v>
      </c>
      <c r="D39" s="311">
        <v>29808636</v>
      </c>
      <c r="E39" s="311">
        <v>30100454</v>
      </c>
      <c r="F39" s="311">
        <v>30496006</v>
      </c>
      <c r="G39" s="311">
        <v>30496006</v>
      </c>
    </row>
    <row r="40" spans="1:7" s="445" customFormat="1" ht="15" customHeight="1" thickBot="1">
      <c r="A40" s="236" t="s">
        <v>483</v>
      </c>
      <c r="B40" s="237" t="s">
        <v>137</v>
      </c>
      <c r="C40" s="367">
        <f>C36+C35</f>
        <v>29526000</v>
      </c>
      <c r="D40" s="367">
        <f>D36+D35</f>
        <v>34618436</v>
      </c>
      <c r="E40" s="367">
        <f>E36+E35</f>
        <v>34910254</v>
      </c>
      <c r="F40" s="367">
        <f>F36+F35</f>
        <v>36057855</v>
      </c>
      <c r="G40" s="367">
        <f>G36+G35</f>
        <v>36057855</v>
      </c>
    </row>
    <row r="41" spans="1:7" s="445" customFormat="1" ht="15" customHeight="1">
      <c r="A41" s="238"/>
      <c r="B41" s="239"/>
      <c r="C41" s="365"/>
      <c r="D41" s="365"/>
      <c r="E41" s="365"/>
      <c r="F41" s="365"/>
      <c r="G41" s="365"/>
    </row>
    <row r="42" spans="1:7" ht="13.5" thickBot="1">
      <c r="A42" s="240"/>
      <c r="B42" s="241"/>
      <c r="C42" s="366"/>
      <c r="D42" s="366"/>
      <c r="E42" s="366"/>
      <c r="F42" s="366"/>
      <c r="G42" s="366"/>
    </row>
    <row r="43" spans="1:7" s="444" customFormat="1" ht="16.5" customHeight="1" thickBot="1">
      <c r="A43" s="242"/>
      <c r="B43" s="243" t="s">
        <v>513</v>
      </c>
      <c r="C43" s="367"/>
      <c r="D43" s="367"/>
      <c r="E43" s="367"/>
      <c r="F43" s="367"/>
      <c r="G43" s="367"/>
    </row>
    <row r="44" spans="1:7" s="446" customFormat="1" ht="12" customHeight="1" thickBot="1">
      <c r="A44" s="205" t="s">
        <v>474</v>
      </c>
      <c r="B44" s="120" t="s">
        <v>138</v>
      </c>
      <c r="C44" s="314">
        <f>C45+C46+C47</f>
        <v>29526000</v>
      </c>
      <c r="D44" s="314">
        <f>D45+D46+D47</f>
        <v>34618436</v>
      </c>
      <c r="E44" s="314">
        <f>E45+E46+E47</f>
        <v>34712134</v>
      </c>
      <c r="F44" s="314">
        <f>F45+F46+F47</f>
        <v>35859735</v>
      </c>
      <c r="G44" s="314">
        <f>G45+G46+G47</f>
        <v>35859735</v>
      </c>
    </row>
    <row r="45" spans="1:7" ht="12" customHeight="1">
      <c r="A45" s="436" t="s">
        <v>557</v>
      </c>
      <c r="B45" s="9" t="s">
        <v>504</v>
      </c>
      <c r="C45" s="311">
        <v>13414000</v>
      </c>
      <c r="D45" s="311">
        <v>14743773</v>
      </c>
      <c r="E45" s="311">
        <v>14987973</v>
      </c>
      <c r="F45" s="311">
        <v>15852897</v>
      </c>
      <c r="G45" s="311">
        <v>15852897</v>
      </c>
    </row>
    <row r="46" spans="1:7" ht="12" customHeight="1">
      <c r="A46" s="436" t="s">
        <v>558</v>
      </c>
      <c r="B46" s="8" t="s">
        <v>637</v>
      </c>
      <c r="C46" s="311">
        <v>2599000</v>
      </c>
      <c r="D46" s="311">
        <v>2932405</v>
      </c>
      <c r="E46" s="311">
        <v>2980023</v>
      </c>
      <c r="F46" s="311">
        <v>3148700</v>
      </c>
      <c r="G46" s="311">
        <v>3148700</v>
      </c>
    </row>
    <row r="47" spans="1:7" ht="12" customHeight="1">
      <c r="A47" s="436" t="s">
        <v>559</v>
      </c>
      <c r="B47" s="8" t="s">
        <v>594</v>
      </c>
      <c r="C47" s="311">
        <v>13513000</v>
      </c>
      <c r="D47" s="311">
        <v>16942258</v>
      </c>
      <c r="E47" s="311">
        <v>16744138</v>
      </c>
      <c r="F47" s="311">
        <v>16858138</v>
      </c>
      <c r="G47" s="311">
        <v>16858138</v>
      </c>
    </row>
    <row r="48" spans="1:7" ht="12" customHeight="1">
      <c r="A48" s="436" t="s">
        <v>560</v>
      </c>
      <c r="B48" s="8" t="s">
        <v>638</v>
      </c>
      <c r="C48" s="311"/>
      <c r="D48" s="311"/>
      <c r="E48" s="311"/>
      <c r="F48" s="311"/>
      <c r="G48" s="311"/>
    </row>
    <row r="49" spans="1:7" ht="12" customHeight="1" thickBot="1">
      <c r="A49" s="436" t="s">
        <v>602</v>
      </c>
      <c r="B49" s="8" t="s">
        <v>639</v>
      </c>
      <c r="C49" s="77"/>
      <c r="D49" s="77"/>
      <c r="E49" s="77"/>
      <c r="F49" s="77"/>
      <c r="G49" s="77"/>
    </row>
    <row r="50" spans="1:7" ht="12" customHeight="1" thickBot="1">
      <c r="A50" s="205" t="s">
        <v>475</v>
      </c>
      <c r="B50" s="120" t="s">
        <v>139</v>
      </c>
      <c r="C50" s="314">
        <f>SUM(C51:C53)</f>
        <v>0</v>
      </c>
      <c r="D50" s="314">
        <f>SUM(D51:D53)</f>
        <v>0</v>
      </c>
      <c r="E50" s="314">
        <f>SUM(E51:E53)</f>
        <v>198120</v>
      </c>
      <c r="F50" s="314">
        <f>SUM(F51:F53)</f>
        <v>198120</v>
      </c>
      <c r="G50" s="314">
        <f>SUM(G51:G53)</f>
        <v>198120</v>
      </c>
    </row>
    <row r="51" spans="1:7" s="446" customFormat="1" ht="12" customHeight="1">
      <c r="A51" s="436" t="s">
        <v>563</v>
      </c>
      <c r="B51" s="9" t="s">
        <v>686</v>
      </c>
      <c r="C51" s="311"/>
      <c r="D51" s="311"/>
      <c r="E51" s="311">
        <v>198120</v>
      </c>
      <c r="F51" s="311">
        <v>198120</v>
      </c>
      <c r="G51" s="311">
        <v>198120</v>
      </c>
    </row>
    <row r="52" spans="1:7" ht="12" customHeight="1">
      <c r="A52" s="436" t="s">
        <v>564</v>
      </c>
      <c r="B52" s="8" t="s">
        <v>641</v>
      </c>
      <c r="C52" s="77"/>
      <c r="D52" s="77"/>
      <c r="E52" s="77"/>
      <c r="F52" s="77"/>
      <c r="G52" s="77"/>
    </row>
    <row r="53" spans="1:7" ht="12" customHeight="1">
      <c r="A53" s="436" t="s">
        <v>565</v>
      </c>
      <c r="B53" s="8" t="s">
        <v>514</v>
      </c>
      <c r="C53" s="77"/>
      <c r="D53" s="77"/>
      <c r="E53" s="77"/>
      <c r="F53" s="77"/>
      <c r="G53" s="77"/>
    </row>
    <row r="54" spans="1:7" ht="12" customHeight="1" thickBot="1">
      <c r="A54" s="436" t="s">
        <v>566</v>
      </c>
      <c r="B54" s="8" t="s">
        <v>461</v>
      </c>
      <c r="C54" s="77"/>
      <c r="D54" s="77"/>
      <c r="E54" s="77"/>
      <c r="F54" s="77"/>
      <c r="G54" s="77"/>
    </row>
    <row r="55" spans="1:7" ht="15" customHeight="1" thickBot="1">
      <c r="A55" s="205" t="s">
        <v>476</v>
      </c>
      <c r="B55" s="244" t="s">
        <v>140</v>
      </c>
      <c r="C55" s="368">
        <f>+C44+C50</f>
        <v>29526000</v>
      </c>
      <c r="D55" s="368">
        <f>+D44+D50</f>
        <v>34618436</v>
      </c>
      <c r="E55" s="368">
        <f>+E44+E50</f>
        <v>34910254</v>
      </c>
      <c r="F55" s="368">
        <f>+F44+F50</f>
        <v>36057855</v>
      </c>
      <c r="G55" s="368">
        <f>+G44+G50</f>
        <v>36057855</v>
      </c>
    </row>
    <row r="56" spans="3:7" ht="13.5" thickBot="1">
      <c r="C56" s="369"/>
      <c r="D56" s="369"/>
      <c r="E56" s="369"/>
      <c r="F56" s="369"/>
      <c r="G56" s="369"/>
    </row>
    <row r="57" spans="1:7" ht="15" customHeight="1" thickBot="1">
      <c r="A57" s="247" t="s">
        <v>660</v>
      </c>
      <c r="B57" s="248"/>
      <c r="C57" s="117">
        <v>4</v>
      </c>
      <c r="D57" s="117">
        <v>4</v>
      </c>
      <c r="E57" s="117">
        <v>4</v>
      </c>
      <c r="F57" s="117">
        <v>4</v>
      </c>
      <c r="G57" s="117">
        <v>4</v>
      </c>
    </row>
    <row r="58" spans="1:7" ht="14.25" customHeight="1" thickBot="1">
      <c r="A58" s="247" t="s">
        <v>661</v>
      </c>
      <c r="B58" s="248"/>
      <c r="C58" s="117">
        <v>0</v>
      </c>
      <c r="D58" s="117">
        <v>0</v>
      </c>
      <c r="E58" s="117">
        <v>0</v>
      </c>
      <c r="F58" s="117">
        <v>0</v>
      </c>
      <c r="G58" s="117">
        <v>0</v>
      </c>
    </row>
    <row r="60" spans="1:5" ht="15.75">
      <c r="A60" s="1085" t="s">
        <v>902</v>
      </c>
      <c r="B60" s="1086"/>
      <c r="C60" s="1086"/>
      <c r="D60" s="1086"/>
      <c r="E60" s="1086"/>
    </row>
  </sheetData>
  <sheetProtection formatCells="0"/>
  <mergeCells count="1">
    <mergeCell ref="A60:E6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view="pageBreakPreview" zoomScale="60" workbookViewId="0" topLeftCell="A1">
      <selection activeCell="A60" sqref="A60:E60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7" width="25.00390625" style="246" customWidth="1"/>
    <col min="8" max="16384" width="9.375" style="246" customWidth="1"/>
  </cols>
  <sheetData>
    <row r="1" spans="1:7" s="225" customFormat="1" ht="21" customHeight="1" thickBot="1">
      <c r="A1" s="224"/>
      <c r="B1" s="226"/>
      <c r="C1" s="441"/>
      <c r="D1" s="441"/>
      <c r="E1" s="441"/>
      <c r="F1" s="441"/>
      <c r="G1" s="441" t="s">
        <v>836</v>
      </c>
    </row>
    <row r="2" spans="1:7" s="442" customFormat="1" ht="25.5" customHeight="1">
      <c r="A2" s="393" t="s">
        <v>658</v>
      </c>
      <c r="B2" s="355" t="s">
        <v>164</v>
      </c>
      <c r="C2" s="370"/>
      <c r="D2" s="370"/>
      <c r="E2" s="370"/>
      <c r="F2" s="370"/>
      <c r="G2" s="370" t="s">
        <v>518</v>
      </c>
    </row>
    <row r="3" spans="1:7" s="442" customFormat="1" ht="24.75" thickBot="1">
      <c r="A3" s="434" t="s">
        <v>657</v>
      </c>
      <c r="B3" s="356" t="s">
        <v>142</v>
      </c>
      <c r="C3" s="371"/>
      <c r="D3" s="371"/>
      <c r="E3" s="371"/>
      <c r="F3" s="371"/>
      <c r="G3" s="371"/>
    </row>
    <row r="4" spans="1:7" s="443" customFormat="1" ht="15.75" customHeight="1" thickBot="1">
      <c r="A4" s="228"/>
      <c r="B4" s="228"/>
      <c r="C4" s="634"/>
      <c r="D4" s="634"/>
      <c r="E4" s="634"/>
      <c r="F4" s="634"/>
      <c r="G4" s="634"/>
    </row>
    <row r="5" spans="1:7" ht="13.5" thickBot="1">
      <c r="A5" s="394" t="s">
        <v>659</v>
      </c>
      <c r="B5" s="230" t="s">
        <v>509</v>
      </c>
      <c r="C5" s="231" t="s">
        <v>510</v>
      </c>
      <c r="D5" s="231" t="s">
        <v>510</v>
      </c>
      <c r="E5" s="231" t="s">
        <v>510</v>
      </c>
      <c r="F5" s="231" t="s">
        <v>510</v>
      </c>
      <c r="G5" s="231" t="s">
        <v>510</v>
      </c>
    </row>
    <row r="6" spans="1:7" s="444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  <c r="G6" s="199">
        <v>7</v>
      </c>
    </row>
    <row r="7" spans="1:7" s="444" customFormat="1" ht="15.75" customHeight="1" thickBot="1">
      <c r="A7" s="232"/>
      <c r="B7" s="233" t="s">
        <v>511</v>
      </c>
      <c r="C7" s="234"/>
      <c r="D7" s="234"/>
      <c r="E7" s="234"/>
      <c r="F7" s="234"/>
      <c r="G7" s="234"/>
    </row>
    <row r="8" spans="1:7" s="372" customFormat="1" ht="12" customHeight="1" thickBot="1">
      <c r="A8" s="197" t="s">
        <v>474</v>
      </c>
      <c r="B8" s="235" t="s">
        <v>120</v>
      </c>
      <c r="C8" s="314">
        <f>C10+C13+C18</f>
        <v>3540000</v>
      </c>
      <c r="D8" s="314">
        <f>D10+D13+D18</f>
        <v>3969800</v>
      </c>
      <c r="E8" s="314">
        <f>E10+E13+E18</f>
        <v>3969800</v>
      </c>
      <c r="F8" s="314">
        <f>F10+F13+F18</f>
        <v>4034800</v>
      </c>
      <c r="G8" s="314">
        <f>G10+G13+G18</f>
        <v>4034800</v>
      </c>
    </row>
    <row r="9" spans="1:7" s="372" customFormat="1" ht="12" customHeight="1">
      <c r="A9" s="435" t="s">
        <v>557</v>
      </c>
      <c r="B9" s="10" t="s">
        <v>744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  <c r="F9" s="311">
        <f>'9.3.1.melléklet'!F9+'9.3.2.melléklet'!F9+'9.3.3. melléklet'!F9</f>
        <v>0</v>
      </c>
      <c r="G9" s="311">
        <f>'9.3.1.melléklet'!G9+'9.3.2.melléklet'!G9+'9.3.3. melléklet'!G9</f>
        <v>0</v>
      </c>
    </row>
    <row r="10" spans="1:7" s="372" customFormat="1" ht="12" customHeight="1">
      <c r="A10" s="436" t="s">
        <v>558</v>
      </c>
      <c r="B10" s="8" t="s">
        <v>745</v>
      </c>
      <c r="C10" s="311">
        <v>2000000</v>
      </c>
      <c r="D10" s="311">
        <v>2429800</v>
      </c>
      <c r="E10" s="311">
        <v>2429800</v>
      </c>
      <c r="F10" s="311">
        <v>2444800</v>
      </c>
      <c r="G10" s="311">
        <v>2444800</v>
      </c>
    </row>
    <row r="11" spans="1:7" s="372" customFormat="1" ht="12" customHeight="1">
      <c r="A11" s="436" t="s">
        <v>559</v>
      </c>
      <c r="B11" s="8" t="s">
        <v>746</v>
      </c>
      <c r="C11" s="311"/>
      <c r="D11" s="311"/>
      <c r="E11" s="311"/>
      <c r="F11" s="311"/>
      <c r="G11" s="311"/>
    </row>
    <row r="12" spans="1:7" s="372" customFormat="1" ht="12" customHeight="1">
      <c r="A12" s="436" t="s">
        <v>560</v>
      </c>
      <c r="B12" s="8" t="s">
        <v>747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  <c r="F12" s="311">
        <f>'9.3.1.melléklet'!F12+'9.3.2.melléklet'!F12+'9.3.3. melléklet'!F12</f>
        <v>0</v>
      </c>
      <c r="G12" s="311">
        <f>'9.3.1.melléklet'!G12+'9.3.2.melléklet'!G12+'9.3.3. melléklet'!G12</f>
        <v>0</v>
      </c>
    </row>
    <row r="13" spans="1:7" s="372" customFormat="1" ht="12" customHeight="1">
      <c r="A13" s="436" t="s">
        <v>602</v>
      </c>
      <c r="B13" s="8" t="s">
        <v>748</v>
      </c>
      <c r="C13" s="311">
        <v>40000</v>
      </c>
      <c r="D13" s="311">
        <v>40000</v>
      </c>
      <c r="E13" s="311">
        <v>40000</v>
      </c>
      <c r="F13" s="311">
        <v>40000</v>
      </c>
      <c r="G13" s="311">
        <v>40000</v>
      </c>
    </row>
    <row r="14" spans="1:7" s="372" customFormat="1" ht="12" customHeight="1">
      <c r="A14" s="436" t="s">
        <v>561</v>
      </c>
      <c r="B14" s="8" t="s">
        <v>121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  <c r="F14" s="311">
        <f>'9.3.1.melléklet'!F14+'9.3.2.melléklet'!F14+'9.3.3. melléklet'!F14</f>
        <v>0</v>
      </c>
      <c r="G14" s="311">
        <f>'9.3.1.melléklet'!G14+'9.3.2.melléklet'!G14+'9.3.3. melléklet'!G14</f>
        <v>0</v>
      </c>
    </row>
    <row r="15" spans="1:7" s="372" customFormat="1" ht="12" customHeight="1">
      <c r="A15" s="436" t="s">
        <v>562</v>
      </c>
      <c r="B15" s="7" t="s">
        <v>122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  <c r="F15" s="311">
        <f>'9.3.1.melléklet'!F15+'9.3.2.melléklet'!F15+'9.3.3. melléklet'!F15</f>
        <v>0</v>
      </c>
      <c r="G15" s="311">
        <f>'9.3.1.melléklet'!G15+'9.3.2.melléklet'!G15+'9.3.3. melléklet'!G15</f>
        <v>0</v>
      </c>
    </row>
    <row r="16" spans="1:7" s="372" customFormat="1" ht="12" customHeight="1">
      <c r="A16" s="436" t="s">
        <v>572</v>
      </c>
      <c r="B16" s="8" t="s">
        <v>751</v>
      </c>
      <c r="C16" s="311"/>
      <c r="D16" s="311"/>
      <c r="E16" s="311"/>
      <c r="F16" s="311"/>
      <c r="G16" s="311"/>
    </row>
    <row r="17" spans="1:7" s="445" customFormat="1" ht="12" customHeight="1">
      <c r="A17" s="436" t="s">
        <v>573</v>
      </c>
      <c r="B17" s="8" t="s">
        <v>752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  <c r="F17" s="311">
        <f>'9.3.1.melléklet'!F17+'9.3.2.melléklet'!F17+'9.3.3. melléklet'!F17</f>
        <v>0</v>
      </c>
      <c r="G17" s="311">
        <f>'9.3.1.melléklet'!G17+'9.3.2.melléklet'!G17+'9.3.3. melléklet'!G17</f>
        <v>0</v>
      </c>
    </row>
    <row r="18" spans="1:7" s="445" customFormat="1" ht="12" customHeight="1" thickBot="1">
      <c r="A18" s="436" t="s">
        <v>574</v>
      </c>
      <c r="B18" s="7" t="s">
        <v>753</v>
      </c>
      <c r="C18" s="311">
        <v>1500000</v>
      </c>
      <c r="D18" s="311">
        <v>1500000</v>
      </c>
      <c r="E18" s="311">
        <v>1500000</v>
      </c>
      <c r="F18" s="311">
        <v>1550000</v>
      </c>
      <c r="G18" s="311">
        <v>1550000</v>
      </c>
    </row>
    <row r="19" spans="1:7" s="372" customFormat="1" ht="12" customHeight="1" thickBot="1">
      <c r="A19" s="197" t="s">
        <v>475</v>
      </c>
      <c r="B19" s="235" t="s">
        <v>123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314">
        <f>SUM(F20:F22)</f>
        <v>0</v>
      </c>
      <c r="G19" s="314">
        <f>SUM(G20:G22)</f>
        <v>687049</v>
      </c>
    </row>
    <row r="20" spans="1:7" s="445" customFormat="1" ht="12" customHeight="1">
      <c r="A20" s="436" t="s">
        <v>563</v>
      </c>
      <c r="B20" s="9" t="s">
        <v>719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  <c r="F20" s="311">
        <f>'9.3.1.melléklet'!F20+'9.3.2.melléklet'!F20+'9.3.3. melléklet'!F20</f>
        <v>0</v>
      </c>
      <c r="G20" s="311">
        <f>'9.3.1.melléklet'!G20+'9.3.2.melléklet'!G20+'9.3.3. melléklet'!G20</f>
        <v>0</v>
      </c>
    </row>
    <row r="21" spans="1:7" s="445" customFormat="1" ht="12" customHeight="1">
      <c r="A21" s="436" t="s">
        <v>564</v>
      </c>
      <c r="B21" s="8" t="s">
        <v>124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  <c r="F21" s="311">
        <f>'9.3.1.melléklet'!F21+'9.3.2.melléklet'!F21+'9.3.3. melléklet'!F21</f>
        <v>0</v>
      </c>
      <c r="G21" s="311">
        <f>'9.3.1.melléklet'!G21+'9.3.2.melléklet'!G21+'9.3.3. melléklet'!G21</f>
        <v>0</v>
      </c>
    </row>
    <row r="22" spans="1:7" s="445" customFormat="1" ht="12" customHeight="1">
      <c r="A22" s="436" t="s">
        <v>565</v>
      </c>
      <c r="B22" s="8" t="s">
        <v>125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  <c r="F22" s="311">
        <v>687049</v>
      </c>
      <c r="G22" s="311">
        <v>687049</v>
      </c>
    </row>
    <row r="23" spans="1:7" s="445" customFormat="1" ht="12" customHeight="1" thickBot="1">
      <c r="A23" s="436" t="s">
        <v>566</v>
      </c>
      <c r="B23" s="8" t="s">
        <v>459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  <c r="F23" s="311">
        <f>'9.3.1.melléklet'!F23+'9.3.2.melléklet'!F23+'9.3.3. melléklet'!F23</f>
        <v>0</v>
      </c>
      <c r="G23" s="311">
        <f>'9.3.1.melléklet'!G23+'9.3.2.melléklet'!G23+'9.3.3. melléklet'!G23</f>
        <v>0</v>
      </c>
    </row>
    <row r="24" spans="1:7" s="445" customFormat="1" ht="12" customHeight="1" thickBot="1">
      <c r="A24" s="205" t="s">
        <v>476</v>
      </c>
      <c r="B24" s="120" t="s">
        <v>628</v>
      </c>
      <c r="C24" s="314">
        <f aca="true" t="shared" si="0" ref="C24:E25">SUM(C25:C27)</f>
        <v>0</v>
      </c>
      <c r="D24" s="314">
        <f t="shared" si="0"/>
        <v>0</v>
      </c>
      <c r="E24" s="314">
        <f t="shared" si="0"/>
        <v>0</v>
      </c>
      <c r="F24" s="314">
        <f>SUM(F25:F27)</f>
        <v>0</v>
      </c>
      <c r="G24" s="314">
        <f>SUM(G25:G27)</f>
        <v>0</v>
      </c>
    </row>
    <row r="25" spans="1:7" s="445" customFormat="1" ht="12" customHeight="1" thickBot="1">
      <c r="A25" s="205" t="s">
        <v>477</v>
      </c>
      <c r="B25" s="120" t="s">
        <v>126</v>
      </c>
      <c r="C25" s="314">
        <f t="shared" si="0"/>
        <v>0</v>
      </c>
      <c r="D25" s="314">
        <f t="shared" si="0"/>
        <v>0</v>
      </c>
      <c r="E25" s="314">
        <f t="shared" si="0"/>
        <v>0</v>
      </c>
      <c r="F25" s="314">
        <f>SUM(F26:F28)</f>
        <v>0</v>
      </c>
      <c r="G25" s="314">
        <f>SUM(G26:G28)</f>
        <v>0</v>
      </c>
    </row>
    <row r="26" spans="1:7" s="445" customFormat="1" ht="12" customHeight="1">
      <c r="A26" s="437" t="s">
        <v>729</v>
      </c>
      <c r="B26" s="438" t="s">
        <v>124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  <c r="F26" s="311">
        <f>'9.3.1.melléklet'!F26+'9.3.2.melléklet'!F26+'9.3.3. melléklet'!F26</f>
        <v>0</v>
      </c>
      <c r="G26" s="311">
        <f>'9.3.1.melléklet'!G26+'9.3.2.melléklet'!G26+'9.3.3. melléklet'!G26</f>
        <v>0</v>
      </c>
    </row>
    <row r="27" spans="1:7" s="445" customFormat="1" ht="12" customHeight="1">
      <c r="A27" s="437" t="s">
        <v>732</v>
      </c>
      <c r="B27" s="439" t="s">
        <v>127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  <c r="F27" s="311">
        <f>'9.3.1.melléklet'!F27+'9.3.2.melléklet'!F27+'9.3.3. melléklet'!F27</f>
        <v>0</v>
      </c>
      <c r="G27" s="311">
        <f>'9.3.1.melléklet'!G27+'9.3.2.melléklet'!G27+'9.3.3. melléklet'!G27</f>
        <v>0</v>
      </c>
    </row>
    <row r="28" spans="1:7" s="445" customFormat="1" ht="12" customHeight="1" thickBot="1">
      <c r="A28" s="436" t="s">
        <v>733</v>
      </c>
      <c r="B28" s="440" t="s">
        <v>128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  <c r="F28" s="311">
        <f>'9.3.1.melléklet'!F28+'9.3.2.melléklet'!F28+'9.3.3. melléklet'!F28</f>
        <v>0</v>
      </c>
      <c r="G28" s="311">
        <f>'9.3.1.melléklet'!G28+'9.3.2.melléklet'!G28+'9.3.3. melléklet'!G28</f>
        <v>0</v>
      </c>
    </row>
    <row r="29" spans="1:7" s="445" customFormat="1" ht="12" customHeight="1" thickBot="1">
      <c r="A29" s="205" t="s">
        <v>478</v>
      </c>
      <c r="B29" s="120" t="s">
        <v>129</v>
      </c>
      <c r="C29" s="314">
        <f>SUM(C30:C32)</f>
        <v>0</v>
      </c>
      <c r="D29" s="314">
        <f>SUM(D30:D32)</f>
        <v>0</v>
      </c>
      <c r="E29" s="314">
        <f>SUM(E30:E32)</f>
        <v>0</v>
      </c>
      <c r="F29" s="314">
        <f>SUM(F30:F32)</f>
        <v>0</v>
      </c>
      <c r="G29" s="314">
        <f>SUM(G30:G32)</f>
        <v>0</v>
      </c>
    </row>
    <row r="30" spans="1:7" s="445" customFormat="1" ht="12" customHeight="1">
      <c r="A30" s="437" t="s">
        <v>550</v>
      </c>
      <c r="B30" s="438" t="s">
        <v>758</v>
      </c>
      <c r="C30" s="635"/>
      <c r="D30" s="635"/>
      <c r="E30" s="635"/>
      <c r="F30" s="635"/>
      <c r="G30" s="635"/>
    </row>
    <row r="31" spans="1:7" s="445" customFormat="1" ht="12" customHeight="1">
      <c r="A31" s="437" t="s">
        <v>551</v>
      </c>
      <c r="B31" s="439" t="s">
        <v>759</v>
      </c>
      <c r="C31" s="636"/>
      <c r="D31" s="636"/>
      <c r="E31" s="636"/>
      <c r="F31" s="636"/>
      <c r="G31" s="636"/>
    </row>
    <row r="32" spans="1:7" s="445" customFormat="1" ht="12" customHeight="1" thickBot="1">
      <c r="A32" s="436" t="s">
        <v>552</v>
      </c>
      <c r="B32" s="136" t="s">
        <v>760</v>
      </c>
      <c r="C32" s="635"/>
      <c r="D32" s="635"/>
      <c r="E32" s="635"/>
      <c r="F32" s="635"/>
      <c r="G32" s="635"/>
    </row>
    <row r="33" spans="1:7" s="372" customFormat="1" ht="12" customHeight="1" thickBot="1">
      <c r="A33" s="205" t="s">
        <v>479</v>
      </c>
      <c r="B33" s="120" t="s">
        <v>75</v>
      </c>
      <c r="C33" s="341"/>
      <c r="D33" s="341">
        <v>840000</v>
      </c>
      <c r="E33" s="341">
        <v>840000</v>
      </c>
      <c r="F33" s="341">
        <v>840000</v>
      </c>
      <c r="G33" s="341">
        <v>840000</v>
      </c>
    </row>
    <row r="34" spans="1:7" s="372" customFormat="1" ht="12" customHeight="1" thickBot="1">
      <c r="A34" s="205" t="s">
        <v>480</v>
      </c>
      <c r="B34" s="120" t="s">
        <v>130</v>
      </c>
      <c r="C34" s="363"/>
      <c r="D34" s="363"/>
      <c r="E34" s="363"/>
      <c r="F34" s="363"/>
      <c r="G34" s="363"/>
    </row>
    <row r="35" spans="1:7" s="372" customFormat="1" ht="12" customHeight="1" thickBot="1">
      <c r="A35" s="197" t="s">
        <v>481</v>
      </c>
      <c r="B35" s="120" t="s">
        <v>131</v>
      </c>
      <c r="C35" s="364">
        <f>C8</f>
        <v>3540000</v>
      </c>
      <c r="D35" s="364">
        <v>4809800</v>
      </c>
      <c r="E35" s="364">
        <v>4809800</v>
      </c>
      <c r="F35" s="364">
        <v>5561849</v>
      </c>
      <c r="G35" s="364">
        <v>5561849</v>
      </c>
    </row>
    <row r="36" spans="1:7" s="372" customFormat="1" ht="12" customHeight="1" thickBot="1">
      <c r="A36" s="236" t="s">
        <v>482</v>
      </c>
      <c r="B36" s="120" t="s">
        <v>132</v>
      </c>
      <c r="C36" s="364">
        <f>C39</f>
        <v>25986000</v>
      </c>
      <c r="D36" s="364">
        <f>D39</f>
        <v>29808636</v>
      </c>
      <c r="E36" s="364">
        <f>E39</f>
        <v>30100454</v>
      </c>
      <c r="F36" s="364">
        <f>F39</f>
        <v>30496006</v>
      </c>
      <c r="G36" s="364">
        <f>G39</f>
        <v>30496006</v>
      </c>
    </row>
    <row r="37" spans="1:7" s="372" customFormat="1" ht="12" customHeight="1">
      <c r="A37" s="437" t="s">
        <v>133</v>
      </c>
      <c r="B37" s="438" t="s">
        <v>693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  <c r="F37" s="311">
        <f>'9.3.1.melléklet'!F37+'9.3.2.melléklet'!F37+'9.3.3. melléklet'!F37</f>
        <v>0</v>
      </c>
      <c r="G37" s="311">
        <f>'9.3.1.melléklet'!G37+'9.3.2.melléklet'!G37+'9.3.3. melléklet'!G37</f>
        <v>0</v>
      </c>
    </row>
    <row r="38" spans="1:7" s="372" customFormat="1" ht="12" customHeight="1">
      <c r="A38" s="437" t="s">
        <v>134</v>
      </c>
      <c r="B38" s="439" t="s">
        <v>460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  <c r="F38" s="311">
        <f>'9.3.1.melléklet'!F38+'9.3.2.melléklet'!F38+'9.3.3. melléklet'!F38</f>
        <v>0</v>
      </c>
      <c r="G38" s="311">
        <f>'9.3.1.melléklet'!G38+'9.3.2.melléklet'!G38+'9.3.3. melléklet'!G38</f>
        <v>0</v>
      </c>
    </row>
    <row r="39" spans="1:7" s="445" customFormat="1" ht="12" customHeight="1" thickBot="1">
      <c r="A39" s="436" t="s">
        <v>135</v>
      </c>
      <c r="B39" s="136" t="s">
        <v>136</v>
      </c>
      <c r="C39" s="311">
        <v>25986000</v>
      </c>
      <c r="D39" s="311">
        <v>29808636</v>
      </c>
      <c r="E39" s="311">
        <v>30100454</v>
      </c>
      <c r="F39" s="311">
        <v>30496006</v>
      </c>
      <c r="G39" s="311">
        <v>30496006</v>
      </c>
    </row>
    <row r="40" spans="1:7" s="445" customFormat="1" ht="15" customHeight="1" thickBot="1">
      <c r="A40" s="236" t="s">
        <v>483</v>
      </c>
      <c r="B40" s="237" t="s">
        <v>137</v>
      </c>
      <c r="C40" s="367">
        <f>C36+C35</f>
        <v>29526000</v>
      </c>
      <c r="D40" s="367">
        <f>D36+D35</f>
        <v>34618436</v>
      </c>
      <c r="E40" s="367">
        <f>E36+E35</f>
        <v>34910254</v>
      </c>
      <c r="F40" s="367">
        <f>F36+F35</f>
        <v>36057855</v>
      </c>
      <c r="G40" s="367">
        <f>G36+G35</f>
        <v>36057855</v>
      </c>
    </row>
    <row r="41" spans="1:7" s="445" customFormat="1" ht="15" customHeight="1">
      <c r="A41" s="238"/>
      <c r="B41" s="239"/>
      <c r="C41" s="365"/>
      <c r="D41" s="365"/>
      <c r="E41" s="365"/>
      <c r="F41" s="365"/>
      <c r="G41" s="365"/>
    </row>
    <row r="42" spans="1:7" ht="13.5" thickBot="1">
      <c r="A42" s="240"/>
      <c r="B42" s="241"/>
      <c r="C42" s="366"/>
      <c r="D42" s="366"/>
      <c r="E42" s="366"/>
      <c r="F42" s="366"/>
      <c r="G42" s="366"/>
    </row>
    <row r="43" spans="1:7" s="444" customFormat="1" ht="16.5" customHeight="1" thickBot="1">
      <c r="A43" s="242"/>
      <c r="B43" s="243" t="s">
        <v>513</v>
      </c>
      <c r="C43" s="367"/>
      <c r="D43" s="367"/>
      <c r="E43" s="367"/>
      <c r="F43" s="367"/>
      <c r="G43" s="367"/>
    </row>
    <row r="44" spans="1:7" s="446" customFormat="1" ht="12" customHeight="1" thickBot="1">
      <c r="A44" s="205" t="s">
        <v>474</v>
      </c>
      <c r="B44" s="120" t="s">
        <v>138</v>
      </c>
      <c r="C44" s="314">
        <f>C45+C46+C47</f>
        <v>29526000</v>
      </c>
      <c r="D44" s="314">
        <f>D45+D46+D47</f>
        <v>34618436</v>
      </c>
      <c r="E44" s="314">
        <f>E45+E46+E47</f>
        <v>34712134</v>
      </c>
      <c r="F44" s="314">
        <f>F45+F46+F47</f>
        <v>35859735</v>
      </c>
      <c r="G44" s="314">
        <f>G45+G46+G47</f>
        <v>35859735</v>
      </c>
    </row>
    <row r="45" spans="1:7" ht="12" customHeight="1">
      <c r="A45" s="436" t="s">
        <v>557</v>
      </c>
      <c r="B45" s="9" t="s">
        <v>504</v>
      </c>
      <c r="C45" s="311">
        <v>13414000</v>
      </c>
      <c r="D45" s="311">
        <v>14743773</v>
      </c>
      <c r="E45" s="311">
        <v>14987973</v>
      </c>
      <c r="F45" s="311">
        <v>15852897</v>
      </c>
      <c r="G45" s="311">
        <v>15852897</v>
      </c>
    </row>
    <row r="46" spans="1:7" ht="12" customHeight="1">
      <c r="A46" s="436" t="s">
        <v>558</v>
      </c>
      <c r="B46" s="8" t="s">
        <v>637</v>
      </c>
      <c r="C46" s="311">
        <v>2599000</v>
      </c>
      <c r="D46" s="311">
        <v>2932405</v>
      </c>
      <c r="E46" s="311">
        <v>2980023</v>
      </c>
      <c r="F46" s="311">
        <v>3148700</v>
      </c>
      <c r="G46" s="311">
        <v>3148700</v>
      </c>
    </row>
    <row r="47" spans="1:7" ht="12" customHeight="1">
      <c r="A47" s="436" t="s">
        <v>559</v>
      </c>
      <c r="B47" s="8" t="s">
        <v>594</v>
      </c>
      <c r="C47" s="311">
        <v>13513000</v>
      </c>
      <c r="D47" s="311">
        <v>16942258</v>
      </c>
      <c r="E47" s="311">
        <v>16744138</v>
      </c>
      <c r="F47" s="311">
        <v>16858138</v>
      </c>
      <c r="G47" s="311">
        <v>16858138</v>
      </c>
    </row>
    <row r="48" spans="1:7" ht="12" customHeight="1">
      <c r="A48" s="436" t="s">
        <v>560</v>
      </c>
      <c r="B48" s="8" t="s">
        <v>638</v>
      </c>
      <c r="C48" s="311"/>
      <c r="D48" s="311"/>
      <c r="E48" s="311"/>
      <c r="F48" s="311"/>
      <c r="G48" s="311"/>
    </row>
    <row r="49" spans="1:7" ht="12" customHeight="1" thickBot="1">
      <c r="A49" s="436" t="s">
        <v>602</v>
      </c>
      <c r="B49" s="8" t="s">
        <v>639</v>
      </c>
      <c r="C49" s="77"/>
      <c r="D49" s="77"/>
      <c r="E49" s="77"/>
      <c r="F49" s="77"/>
      <c r="G49" s="77"/>
    </row>
    <row r="50" spans="1:7" ht="12" customHeight="1" thickBot="1">
      <c r="A50" s="205" t="s">
        <v>475</v>
      </c>
      <c r="B50" s="120" t="s">
        <v>139</v>
      </c>
      <c r="C50" s="314">
        <f>SUM(C51:C53)</f>
        <v>0</v>
      </c>
      <c r="D50" s="314">
        <f>SUM(D51:D53)</f>
        <v>0</v>
      </c>
      <c r="E50" s="314">
        <f>SUM(E51:E53)</f>
        <v>198120</v>
      </c>
      <c r="F50" s="314">
        <f>SUM(F51:F53)</f>
        <v>198120</v>
      </c>
      <c r="G50" s="314">
        <f>SUM(G51:G53)</f>
        <v>198120</v>
      </c>
    </row>
    <row r="51" spans="1:7" s="446" customFormat="1" ht="12" customHeight="1">
      <c r="A51" s="436" t="s">
        <v>563</v>
      </c>
      <c r="B51" s="9" t="s">
        <v>686</v>
      </c>
      <c r="C51" s="311"/>
      <c r="D51" s="311"/>
      <c r="E51" s="311">
        <v>198120</v>
      </c>
      <c r="F51" s="311">
        <v>198120</v>
      </c>
      <c r="G51" s="311">
        <v>198120</v>
      </c>
    </row>
    <row r="52" spans="1:7" ht="12" customHeight="1">
      <c r="A52" s="436" t="s">
        <v>564</v>
      </c>
      <c r="B52" s="8" t="s">
        <v>641</v>
      </c>
      <c r="C52" s="77"/>
      <c r="D52" s="77"/>
      <c r="E52" s="77"/>
      <c r="F52" s="77"/>
      <c r="G52" s="77"/>
    </row>
    <row r="53" spans="1:7" ht="12" customHeight="1">
      <c r="A53" s="436" t="s">
        <v>565</v>
      </c>
      <c r="B53" s="8" t="s">
        <v>514</v>
      </c>
      <c r="C53" s="77"/>
      <c r="D53" s="77"/>
      <c r="E53" s="77"/>
      <c r="F53" s="77"/>
      <c r="G53" s="77"/>
    </row>
    <row r="54" spans="1:7" ht="12" customHeight="1" thickBot="1">
      <c r="A54" s="436" t="s">
        <v>566</v>
      </c>
      <c r="B54" s="8" t="s">
        <v>461</v>
      </c>
      <c r="C54" s="77"/>
      <c r="D54" s="77"/>
      <c r="E54" s="77"/>
      <c r="F54" s="77"/>
      <c r="G54" s="77"/>
    </row>
    <row r="55" spans="1:7" ht="15" customHeight="1" thickBot="1">
      <c r="A55" s="205" t="s">
        <v>476</v>
      </c>
      <c r="B55" s="244" t="s">
        <v>140</v>
      </c>
      <c r="C55" s="368">
        <f>+C44+C50</f>
        <v>29526000</v>
      </c>
      <c r="D55" s="368">
        <f>+D44+D50</f>
        <v>34618436</v>
      </c>
      <c r="E55" s="368">
        <f>+E44+E50</f>
        <v>34910254</v>
      </c>
      <c r="F55" s="368">
        <f>+F44+F50</f>
        <v>36057855</v>
      </c>
      <c r="G55" s="368">
        <f>+G44+G50</f>
        <v>36057855</v>
      </c>
    </row>
    <row r="56" spans="3:7" ht="13.5" thickBot="1">
      <c r="C56" s="369"/>
      <c r="D56" s="369"/>
      <c r="E56" s="369"/>
      <c r="F56" s="369"/>
      <c r="G56" s="369"/>
    </row>
    <row r="57" spans="1:7" ht="15" customHeight="1" thickBot="1">
      <c r="A57" s="247" t="s">
        <v>660</v>
      </c>
      <c r="B57" s="248"/>
      <c r="C57" s="117">
        <v>4</v>
      </c>
      <c r="D57" s="117">
        <v>4</v>
      </c>
      <c r="E57" s="117">
        <v>4</v>
      </c>
      <c r="F57" s="117">
        <v>4</v>
      </c>
      <c r="G57" s="117">
        <v>4</v>
      </c>
    </row>
    <row r="58" spans="1:7" ht="14.25" customHeight="1" thickBot="1">
      <c r="A58" s="247" t="s">
        <v>661</v>
      </c>
      <c r="B58" s="248"/>
      <c r="C58" s="117">
        <v>0</v>
      </c>
      <c r="D58" s="117">
        <v>0</v>
      </c>
      <c r="E58" s="117">
        <v>0</v>
      </c>
      <c r="F58" s="117">
        <v>0</v>
      </c>
      <c r="G58" s="117">
        <v>0</v>
      </c>
    </row>
    <row r="60" spans="1:5" ht="15.75">
      <c r="A60" s="1085" t="s">
        <v>903</v>
      </c>
      <c r="B60" s="1086"/>
      <c r="C60" s="1086"/>
      <c r="D60" s="1086"/>
      <c r="E60" s="1086"/>
    </row>
  </sheetData>
  <sheetProtection formatCells="0"/>
  <mergeCells count="1">
    <mergeCell ref="A60:E6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B46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441" t="s">
        <v>860</v>
      </c>
    </row>
    <row r="2" spans="1:3" s="442" customFormat="1" ht="25.5" customHeight="1">
      <c r="A2" s="393" t="s">
        <v>658</v>
      </c>
      <c r="B2" s="355" t="s">
        <v>164</v>
      </c>
      <c r="C2" s="370" t="s">
        <v>518</v>
      </c>
    </row>
    <row r="3" spans="1:3" s="442" customFormat="1" ht="24.75" thickBot="1">
      <c r="A3" s="434" t="s">
        <v>657</v>
      </c>
      <c r="B3" s="356" t="s">
        <v>143</v>
      </c>
      <c r="C3" s="371" t="s">
        <v>517</v>
      </c>
    </row>
    <row r="4" spans="1:3" s="443" customFormat="1" ht="15.75" customHeight="1" thickBot="1">
      <c r="A4" s="228"/>
      <c r="B4" s="228"/>
      <c r="C4" s="229"/>
    </row>
    <row r="5" spans="1:3" ht="13.5" thickBot="1">
      <c r="A5" s="394" t="s">
        <v>659</v>
      </c>
      <c r="B5" s="230" t="s">
        <v>509</v>
      </c>
      <c r="C5" s="231" t="s">
        <v>510</v>
      </c>
    </row>
    <row r="6" spans="1:3" s="444" customFormat="1" ht="12.75" customHeight="1" thickBot="1">
      <c r="A6" s="197">
        <v>1</v>
      </c>
      <c r="B6" s="198">
        <v>2</v>
      </c>
      <c r="C6" s="199">
        <v>3</v>
      </c>
    </row>
    <row r="7" spans="1:3" s="444" customFormat="1" ht="15.75" customHeight="1" thickBot="1">
      <c r="A7" s="232"/>
      <c r="B7" s="233" t="s">
        <v>511</v>
      </c>
      <c r="C7" s="234"/>
    </row>
    <row r="8" spans="1:3" s="372" customFormat="1" ht="12" customHeight="1" thickBot="1">
      <c r="A8" s="197" t="s">
        <v>474</v>
      </c>
      <c r="B8" s="235" t="s">
        <v>120</v>
      </c>
      <c r="C8" s="314">
        <f>SUM(C9:C18)</f>
        <v>0</v>
      </c>
    </row>
    <row r="9" spans="1:3" s="372" customFormat="1" ht="12" customHeight="1">
      <c r="A9" s="435" t="s">
        <v>557</v>
      </c>
      <c r="B9" s="10" t="s">
        <v>744</v>
      </c>
      <c r="C9" s="361"/>
    </row>
    <row r="10" spans="1:3" s="372" customFormat="1" ht="12" customHeight="1">
      <c r="A10" s="436" t="s">
        <v>558</v>
      </c>
      <c r="B10" s="8" t="s">
        <v>745</v>
      </c>
      <c r="C10" s="312"/>
    </row>
    <row r="11" spans="1:3" s="372" customFormat="1" ht="12" customHeight="1">
      <c r="A11" s="436" t="s">
        <v>559</v>
      </c>
      <c r="B11" s="8" t="s">
        <v>746</v>
      </c>
      <c r="C11" s="312"/>
    </row>
    <row r="12" spans="1:3" s="372" customFormat="1" ht="12" customHeight="1">
      <c r="A12" s="436" t="s">
        <v>560</v>
      </c>
      <c r="B12" s="8" t="s">
        <v>747</v>
      </c>
      <c r="C12" s="312"/>
    </row>
    <row r="13" spans="1:3" s="372" customFormat="1" ht="12" customHeight="1">
      <c r="A13" s="436" t="s">
        <v>602</v>
      </c>
      <c r="B13" s="8" t="s">
        <v>748</v>
      </c>
      <c r="C13" s="312"/>
    </row>
    <row r="14" spans="1:3" s="372" customFormat="1" ht="12" customHeight="1">
      <c r="A14" s="436" t="s">
        <v>561</v>
      </c>
      <c r="B14" s="8" t="s">
        <v>121</v>
      </c>
      <c r="C14" s="312"/>
    </row>
    <row r="15" spans="1:3" s="372" customFormat="1" ht="12" customHeight="1">
      <c r="A15" s="436" t="s">
        <v>562</v>
      </c>
      <c r="B15" s="7" t="s">
        <v>122</v>
      </c>
      <c r="C15" s="312"/>
    </row>
    <row r="16" spans="1:3" s="372" customFormat="1" ht="12" customHeight="1">
      <c r="A16" s="436" t="s">
        <v>572</v>
      </c>
      <c r="B16" s="8" t="s">
        <v>751</v>
      </c>
      <c r="C16" s="362"/>
    </row>
    <row r="17" spans="1:3" s="445" customFormat="1" ht="12" customHeight="1">
      <c r="A17" s="436" t="s">
        <v>573</v>
      </c>
      <c r="B17" s="8" t="s">
        <v>752</v>
      </c>
      <c r="C17" s="312"/>
    </row>
    <row r="18" spans="1:3" s="445" customFormat="1" ht="12" customHeight="1" thickBot="1">
      <c r="A18" s="436" t="s">
        <v>574</v>
      </c>
      <c r="B18" s="7" t="s">
        <v>753</v>
      </c>
      <c r="C18" s="313"/>
    </row>
    <row r="19" spans="1:3" s="372" customFormat="1" ht="12" customHeight="1" thickBot="1">
      <c r="A19" s="197" t="s">
        <v>475</v>
      </c>
      <c r="B19" s="235" t="s">
        <v>123</v>
      </c>
      <c r="C19" s="314">
        <f>SUM(C20:C22)</f>
        <v>0</v>
      </c>
    </row>
    <row r="20" spans="1:3" s="445" customFormat="1" ht="12" customHeight="1">
      <c r="A20" s="436" t="s">
        <v>563</v>
      </c>
      <c r="B20" s="9" t="s">
        <v>719</v>
      </c>
      <c r="C20" s="312"/>
    </row>
    <row r="21" spans="1:3" s="445" customFormat="1" ht="12" customHeight="1">
      <c r="A21" s="436" t="s">
        <v>564</v>
      </c>
      <c r="B21" s="8" t="s">
        <v>124</v>
      </c>
      <c r="C21" s="312"/>
    </row>
    <row r="22" spans="1:3" s="445" customFormat="1" ht="12" customHeight="1">
      <c r="A22" s="436" t="s">
        <v>565</v>
      </c>
      <c r="B22" s="8" t="s">
        <v>125</v>
      </c>
      <c r="C22" s="312"/>
    </row>
    <row r="23" spans="1:3" s="445" customFormat="1" ht="12" customHeight="1" thickBot="1">
      <c r="A23" s="436" t="s">
        <v>566</v>
      </c>
      <c r="B23" s="8" t="s">
        <v>459</v>
      </c>
      <c r="C23" s="312"/>
    </row>
    <row r="24" spans="1:3" s="445" customFormat="1" ht="12" customHeight="1" thickBot="1">
      <c r="A24" s="205" t="s">
        <v>476</v>
      </c>
      <c r="B24" s="120" t="s">
        <v>628</v>
      </c>
      <c r="C24" s="341"/>
    </row>
    <row r="25" spans="1:3" s="445" customFormat="1" ht="12" customHeight="1" thickBot="1">
      <c r="A25" s="205" t="s">
        <v>477</v>
      </c>
      <c r="B25" s="120" t="s">
        <v>126</v>
      </c>
      <c r="C25" s="314">
        <f>+C26+C27</f>
        <v>0</v>
      </c>
    </row>
    <row r="26" spans="1:3" s="445" customFormat="1" ht="12" customHeight="1">
      <c r="A26" s="437" t="s">
        <v>729</v>
      </c>
      <c r="B26" s="438" t="s">
        <v>124</v>
      </c>
      <c r="C26" s="74"/>
    </row>
    <row r="27" spans="1:3" s="445" customFormat="1" ht="12" customHeight="1">
      <c r="A27" s="437" t="s">
        <v>732</v>
      </c>
      <c r="B27" s="439" t="s">
        <v>127</v>
      </c>
      <c r="C27" s="315"/>
    </row>
    <row r="28" spans="1:3" s="445" customFormat="1" ht="12" customHeight="1" thickBot="1">
      <c r="A28" s="436" t="s">
        <v>733</v>
      </c>
      <c r="B28" s="440" t="s">
        <v>128</v>
      </c>
      <c r="C28" s="81"/>
    </row>
    <row r="29" spans="1:3" s="445" customFormat="1" ht="12" customHeight="1" thickBot="1">
      <c r="A29" s="205" t="s">
        <v>478</v>
      </c>
      <c r="B29" s="120" t="s">
        <v>129</v>
      </c>
      <c r="C29" s="314">
        <f>+C30+C31+C32</f>
        <v>0</v>
      </c>
    </row>
    <row r="30" spans="1:3" s="445" customFormat="1" ht="12" customHeight="1">
      <c r="A30" s="437" t="s">
        <v>550</v>
      </c>
      <c r="B30" s="438" t="s">
        <v>758</v>
      </c>
      <c r="C30" s="74"/>
    </row>
    <row r="31" spans="1:3" s="445" customFormat="1" ht="12" customHeight="1">
      <c r="A31" s="437" t="s">
        <v>551</v>
      </c>
      <c r="B31" s="439" t="s">
        <v>759</v>
      </c>
      <c r="C31" s="315"/>
    </row>
    <row r="32" spans="1:3" s="445" customFormat="1" ht="12" customHeight="1" thickBot="1">
      <c r="A32" s="436" t="s">
        <v>552</v>
      </c>
      <c r="B32" s="136" t="s">
        <v>760</v>
      </c>
      <c r="C32" s="81"/>
    </row>
    <row r="33" spans="1:3" s="372" customFormat="1" ht="12" customHeight="1" thickBot="1">
      <c r="A33" s="205" t="s">
        <v>479</v>
      </c>
      <c r="B33" s="120" t="s">
        <v>75</v>
      </c>
      <c r="C33" s="341"/>
    </row>
    <row r="34" spans="1:3" s="372" customFormat="1" ht="12" customHeight="1" thickBot="1">
      <c r="A34" s="205" t="s">
        <v>480</v>
      </c>
      <c r="B34" s="120" t="s">
        <v>130</v>
      </c>
      <c r="C34" s="363"/>
    </row>
    <row r="35" spans="1:3" s="372" customFormat="1" ht="12" customHeight="1" thickBot="1">
      <c r="A35" s="197" t="s">
        <v>481</v>
      </c>
      <c r="B35" s="120" t="s">
        <v>131</v>
      </c>
      <c r="C35" s="364">
        <f>+C8+C19+C24+C25+C29+C33+C34</f>
        <v>0</v>
      </c>
    </row>
    <row r="36" spans="1:3" s="372" customFormat="1" ht="12" customHeight="1" thickBot="1">
      <c r="A36" s="236" t="s">
        <v>482</v>
      </c>
      <c r="B36" s="120" t="s">
        <v>132</v>
      </c>
      <c r="C36" s="364">
        <f>+C37+C38+C39</f>
        <v>0</v>
      </c>
    </row>
    <row r="37" spans="1:3" s="372" customFormat="1" ht="12" customHeight="1">
      <c r="A37" s="437" t="s">
        <v>133</v>
      </c>
      <c r="B37" s="438" t="s">
        <v>693</v>
      </c>
      <c r="C37" s="74"/>
    </row>
    <row r="38" spans="1:3" s="372" customFormat="1" ht="12" customHeight="1">
      <c r="A38" s="437" t="s">
        <v>134</v>
      </c>
      <c r="B38" s="439" t="s">
        <v>460</v>
      </c>
      <c r="C38" s="315"/>
    </row>
    <row r="39" spans="1:3" s="445" customFormat="1" ht="12" customHeight="1" thickBot="1">
      <c r="A39" s="436" t="s">
        <v>135</v>
      </c>
      <c r="B39" s="136" t="s">
        <v>136</v>
      </c>
      <c r="C39" s="81"/>
    </row>
    <row r="40" spans="1:3" s="445" customFormat="1" ht="15" customHeight="1" thickBot="1">
      <c r="A40" s="236" t="s">
        <v>483</v>
      </c>
      <c r="B40" s="237" t="s">
        <v>137</v>
      </c>
      <c r="C40" s="367">
        <f>+C35+C36</f>
        <v>0</v>
      </c>
    </row>
    <row r="41" spans="1:3" s="445" customFormat="1" ht="15" customHeight="1">
      <c r="A41" s="238"/>
      <c r="B41" s="239"/>
      <c r="C41" s="365"/>
    </row>
    <row r="42" spans="1:3" ht="13.5" thickBot="1">
      <c r="A42" s="240"/>
      <c r="B42" s="241"/>
      <c r="C42" s="366"/>
    </row>
    <row r="43" spans="1:3" s="444" customFormat="1" ht="16.5" customHeight="1" thickBot="1">
      <c r="A43" s="242"/>
      <c r="B43" s="243" t="s">
        <v>513</v>
      </c>
      <c r="C43" s="367"/>
    </row>
    <row r="44" spans="1:3" s="446" customFormat="1" ht="12" customHeight="1" thickBot="1">
      <c r="A44" s="205" t="s">
        <v>474</v>
      </c>
      <c r="B44" s="120" t="s">
        <v>138</v>
      </c>
      <c r="C44" s="314">
        <f>SUM(C45:C49)</f>
        <v>0</v>
      </c>
    </row>
    <row r="45" spans="1:3" ht="12" customHeight="1">
      <c r="A45" s="436" t="s">
        <v>557</v>
      </c>
      <c r="B45" s="9" t="s">
        <v>504</v>
      </c>
      <c r="C45" s="74"/>
    </row>
    <row r="46" spans="1:3" ht="12" customHeight="1">
      <c r="A46" s="436" t="s">
        <v>558</v>
      </c>
      <c r="B46" s="8" t="s">
        <v>637</v>
      </c>
      <c r="C46" s="77"/>
    </row>
    <row r="47" spans="1:3" ht="12" customHeight="1">
      <c r="A47" s="436" t="s">
        <v>559</v>
      </c>
      <c r="B47" s="8" t="s">
        <v>594</v>
      </c>
      <c r="C47" s="77"/>
    </row>
    <row r="48" spans="1:3" ht="12" customHeight="1">
      <c r="A48" s="436" t="s">
        <v>560</v>
      </c>
      <c r="B48" s="8" t="s">
        <v>638</v>
      </c>
      <c r="C48" s="77"/>
    </row>
    <row r="49" spans="1:3" ht="12" customHeight="1" thickBot="1">
      <c r="A49" s="436" t="s">
        <v>602</v>
      </c>
      <c r="B49" s="8" t="s">
        <v>639</v>
      </c>
      <c r="C49" s="77"/>
    </row>
    <row r="50" spans="1:3" ht="12" customHeight="1" thickBot="1">
      <c r="A50" s="205" t="s">
        <v>475</v>
      </c>
      <c r="B50" s="120" t="s">
        <v>139</v>
      </c>
      <c r="C50" s="314">
        <f>SUM(C51:C53)</f>
        <v>0</v>
      </c>
    </row>
    <row r="51" spans="1:3" s="446" customFormat="1" ht="12" customHeight="1">
      <c r="A51" s="436" t="s">
        <v>563</v>
      </c>
      <c r="B51" s="9" t="s">
        <v>686</v>
      </c>
      <c r="C51" s="74"/>
    </row>
    <row r="52" spans="1:3" ht="12" customHeight="1">
      <c r="A52" s="436" t="s">
        <v>564</v>
      </c>
      <c r="B52" s="8" t="s">
        <v>641</v>
      </c>
      <c r="C52" s="77"/>
    </row>
    <row r="53" spans="1:3" ht="12" customHeight="1">
      <c r="A53" s="436" t="s">
        <v>565</v>
      </c>
      <c r="B53" s="8" t="s">
        <v>514</v>
      </c>
      <c r="C53" s="77"/>
    </row>
    <row r="54" spans="1:3" ht="12" customHeight="1" thickBot="1">
      <c r="A54" s="436" t="s">
        <v>566</v>
      </c>
      <c r="B54" s="8" t="s">
        <v>461</v>
      </c>
      <c r="C54" s="77"/>
    </row>
    <row r="55" spans="1:3" ht="15" customHeight="1" thickBot="1">
      <c r="A55" s="205" t="s">
        <v>476</v>
      </c>
      <c r="B55" s="244" t="s">
        <v>140</v>
      </c>
      <c r="C55" s="368">
        <f>+C44+C50</f>
        <v>0</v>
      </c>
    </row>
    <row r="56" ht="13.5" thickBot="1">
      <c r="C56" s="369"/>
    </row>
    <row r="57" spans="1:3" ht="15" customHeight="1" thickBot="1">
      <c r="A57" s="247" t="s">
        <v>660</v>
      </c>
      <c r="B57" s="248"/>
      <c r="C57" s="117"/>
    </row>
    <row r="58" spans="1:3" ht="14.25" customHeight="1" thickBot="1">
      <c r="A58" s="247" t="s">
        <v>661</v>
      </c>
      <c r="B58" s="248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9">
      <selection activeCell="C41" sqref="C4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441" t="s">
        <v>861</v>
      </c>
    </row>
    <row r="2" spans="1:3" s="442" customFormat="1" ht="25.5" customHeight="1">
      <c r="A2" s="393" t="s">
        <v>658</v>
      </c>
      <c r="B2" s="355" t="s">
        <v>164</v>
      </c>
      <c r="C2" s="370" t="s">
        <v>518</v>
      </c>
    </row>
    <row r="3" spans="1:3" s="442" customFormat="1" ht="24.75" thickBot="1">
      <c r="A3" s="434" t="s">
        <v>657</v>
      </c>
      <c r="B3" s="356" t="s">
        <v>144</v>
      </c>
      <c r="C3" s="371" t="s">
        <v>518</v>
      </c>
    </row>
    <row r="4" spans="1:3" s="443" customFormat="1" ht="15.75" customHeight="1" thickBot="1">
      <c r="A4" s="228"/>
      <c r="B4" s="228"/>
      <c r="C4" s="229"/>
    </row>
    <row r="5" spans="1:3" ht="13.5" thickBot="1">
      <c r="A5" s="394" t="s">
        <v>659</v>
      </c>
      <c r="B5" s="230" t="s">
        <v>509</v>
      </c>
      <c r="C5" s="231" t="s">
        <v>510</v>
      </c>
    </row>
    <row r="6" spans="1:3" s="444" customFormat="1" ht="12.75" customHeight="1" thickBot="1">
      <c r="A6" s="197">
        <v>1</v>
      </c>
      <c r="B6" s="198">
        <v>2</v>
      </c>
      <c r="C6" s="199">
        <v>3</v>
      </c>
    </row>
    <row r="7" spans="1:3" s="444" customFormat="1" ht="15.75" customHeight="1" thickBot="1">
      <c r="A7" s="232"/>
      <c r="B7" s="233" t="s">
        <v>511</v>
      </c>
      <c r="C7" s="234"/>
    </row>
    <row r="8" spans="1:3" s="372" customFormat="1" ht="12" customHeight="1" thickBot="1">
      <c r="A8" s="197" t="s">
        <v>474</v>
      </c>
      <c r="B8" s="235" t="s">
        <v>120</v>
      </c>
      <c r="C8" s="314">
        <f>SUM(C9:C18)</f>
        <v>0</v>
      </c>
    </row>
    <row r="9" spans="1:3" s="372" customFormat="1" ht="12" customHeight="1">
      <c r="A9" s="435" t="s">
        <v>557</v>
      </c>
      <c r="B9" s="10" t="s">
        <v>744</v>
      </c>
      <c r="C9" s="361"/>
    </row>
    <row r="10" spans="1:3" s="372" customFormat="1" ht="12" customHeight="1">
      <c r="A10" s="436" t="s">
        <v>558</v>
      </c>
      <c r="B10" s="8" t="s">
        <v>745</v>
      </c>
      <c r="C10" s="312"/>
    </row>
    <row r="11" spans="1:3" s="372" customFormat="1" ht="12" customHeight="1">
      <c r="A11" s="436" t="s">
        <v>559</v>
      </c>
      <c r="B11" s="8" t="s">
        <v>746</v>
      </c>
      <c r="C11" s="312"/>
    </row>
    <row r="12" spans="1:3" s="372" customFormat="1" ht="12" customHeight="1">
      <c r="A12" s="436" t="s">
        <v>560</v>
      </c>
      <c r="B12" s="8" t="s">
        <v>747</v>
      </c>
      <c r="C12" s="312"/>
    </row>
    <row r="13" spans="1:3" s="372" customFormat="1" ht="12" customHeight="1">
      <c r="A13" s="436" t="s">
        <v>602</v>
      </c>
      <c r="B13" s="8" t="s">
        <v>748</v>
      </c>
      <c r="C13" s="312"/>
    </row>
    <row r="14" spans="1:3" s="372" customFormat="1" ht="12" customHeight="1">
      <c r="A14" s="436" t="s">
        <v>561</v>
      </c>
      <c r="B14" s="8" t="s">
        <v>121</v>
      </c>
      <c r="C14" s="312"/>
    </row>
    <row r="15" spans="1:3" s="372" customFormat="1" ht="12" customHeight="1">
      <c r="A15" s="436" t="s">
        <v>562</v>
      </c>
      <c r="B15" s="7" t="s">
        <v>122</v>
      </c>
      <c r="C15" s="312"/>
    </row>
    <row r="16" spans="1:3" s="372" customFormat="1" ht="12" customHeight="1">
      <c r="A16" s="436" t="s">
        <v>572</v>
      </c>
      <c r="B16" s="8" t="s">
        <v>751</v>
      </c>
      <c r="C16" s="362"/>
    </row>
    <row r="17" spans="1:3" s="445" customFormat="1" ht="12" customHeight="1">
      <c r="A17" s="436" t="s">
        <v>573</v>
      </c>
      <c r="B17" s="8" t="s">
        <v>752</v>
      </c>
      <c r="C17" s="312"/>
    </row>
    <row r="18" spans="1:3" s="445" customFormat="1" ht="12" customHeight="1" thickBot="1">
      <c r="A18" s="436" t="s">
        <v>574</v>
      </c>
      <c r="B18" s="7" t="s">
        <v>753</v>
      </c>
      <c r="C18" s="313"/>
    </row>
    <row r="19" spans="1:3" s="372" customFormat="1" ht="12" customHeight="1" thickBot="1">
      <c r="A19" s="197" t="s">
        <v>475</v>
      </c>
      <c r="B19" s="235" t="s">
        <v>123</v>
      </c>
      <c r="C19" s="314">
        <f>SUM(C20:C22)</f>
        <v>0</v>
      </c>
    </row>
    <row r="20" spans="1:3" s="445" customFormat="1" ht="12" customHeight="1">
      <c r="A20" s="436" t="s">
        <v>563</v>
      </c>
      <c r="B20" s="9" t="s">
        <v>719</v>
      </c>
      <c r="C20" s="312"/>
    </row>
    <row r="21" spans="1:3" s="445" customFormat="1" ht="12" customHeight="1">
      <c r="A21" s="436" t="s">
        <v>564</v>
      </c>
      <c r="B21" s="8" t="s">
        <v>124</v>
      </c>
      <c r="C21" s="312"/>
    </row>
    <row r="22" spans="1:3" s="445" customFormat="1" ht="12" customHeight="1">
      <c r="A22" s="436" t="s">
        <v>565</v>
      </c>
      <c r="B22" s="8" t="s">
        <v>125</v>
      </c>
      <c r="C22" s="312"/>
    </row>
    <row r="23" spans="1:3" s="445" customFormat="1" ht="12" customHeight="1" thickBot="1">
      <c r="A23" s="436" t="s">
        <v>566</v>
      </c>
      <c r="B23" s="8" t="s">
        <v>459</v>
      </c>
      <c r="C23" s="312"/>
    </row>
    <row r="24" spans="1:3" s="445" customFormat="1" ht="12" customHeight="1" thickBot="1">
      <c r="A24" s="205" t="s">
        <v>476</v>
      </c>
      <c r="B24" s="120" t="s">
        <v>628</v>
      </c>
      <c r="C24" s="341"/>
    </row>
    <row r="25" spans="1:3" s="445" customFormat="1" ht="12" customHeight="1" thickBot="1">
      <c r="A25" s="205" t="s">
        <v>477</v>
      </c>
      <c r="B25" s="120" t="s">
        <v>126</v>
      </c>
      <c r="C25" s="314">
        <f>+C26+C27</f>
        <v>0</v>
      </c>
    </row>
    <row r="26" spans="1:3" s="445" customFormat="1" ht="12" customHeight="1">
      <c r="A26" s="437" t="s">
        <v>729</v>
      </c>
      <c r="B26" s="438" t="s">
        <v>124</v>
      </c>
      <c r="C26" s="74"/>
    </row>
    <row r="27" spans="1:3" s="445" customFormat="1" ht="12" customHeight="1">
      <c r="A27" s="437" t="s">
        <v>732</v>
      </c>
      <c r="B27" s="439" t="s">
        <v>127</v>
      </c>
      <c r="C27" s="315"/>
    </row>
    <row r="28" spans="1:3" s="445" customFormat="1" ht="12" customHeight="1" thickBot="1">
      <c r="A28" s="436" t="s">
        <v>733</v>
      </c>
      <c r="B28" s="440" t="s">
        <v>128</v>
      </c>
      <c r="C28" s="81"/>
    </row>
    <row r="29" spans="1:3" s="445" customFormat="1" ht="12" customHeight="1" thickBot="1">
      <c r="A29" s="205" t="s">
        <v>478</v>
      </c>
      <c r="B29" s="120" t="s">
        <v>129</v>
      </c>
      <c r="C29" s="314">
        <f>+C30+C31+C32</f>
        <v>0</v>
      </c>
    </row>
    <row r="30" spans="1:3" s="445" customFormat="1" ht="12" customHeight="1">
      <c r="A30" s="437" t="s">
        <v>550</v>
      </c>
      <c r="B30" s="438" t="s">
        <v>758</v>
      </c>
      <c r="C30" s="74"/>
    </row>
    <row r="31" spans="1:3" s="445" customFormat="1" ht="12" customHeight="1">
      <c r="A31" s="437" t="s">
        <v>551</v>
      </c>
      <c r="B31" s="439" t="s">
        <v>759</v>
      </c>
      <c r="C31" s="315"/>
    </row>
    <row r="32" spans="1:3" s="445" customFormat="1" ht="12" customHeight="1" thickBot="1">
      <c r="A32" s="436" t="s">
        <v>552</v>
      </c>
      <c r="B32" s="136" t="s">
        <v>760</v>
      </c>
      <c r="C32" s="81"/>
    </row>
    <row r="33" spans="1:3" s="372" customFormat="1" ht="12" customHeight="1" thickBot="1">
      <c r="A33" s="205" t="s">
        <v>479</v>
      </c>
      <c r="B33" s="120" t="s">
        <v>75</v>
      </c>
      <c r="C33" s="341"/>
    </row>
    <row r="34" spans="1:3" s="372" customFormat="1" ht="12" customHeight="1" thickBot="1">
      <c r="A34" s="205" t="s">
        <v>480</v>
      </c>
      <c r="B34" s="120" t="s">
        <v>130</v>
      </c>
      <c r="C34" s="363"/>
    </row>
    <row r="35" spans="1:3" s="372" customFormat="1" ht="12" customHeight="1" thickBot="1">
      <c r="A35" s="197" t="s">
        <v>481</v>
      </c>
      <c r="B35" s="120" t="s">
        <v>131</v>
      </c>
      <c r="C35" s="364">
        <f>+C8+C19+C24+C25+C29+C33+C34</f>
        <v>0</v>
      </c>
    </row>
    <row r="36" spans="1:3" s="372" customFormat="1" ht="12" customHeight="1" thickBot="1">
      <c r="A36" s="236" t="s">
        <v>482</v>
      </c>
      <c r="B36" s="120" t="s">
        <v>132</v>
      </c>
      <c r="C36" s="364">
        <f>+C37+C38+C39</f>
        <v>0</v>
      </c>
    </row>
    <row r="37" spans="1:3" s="372" customFormat="1" ht="12" customHeight="1">
      <c r="A37" s="437" t="s">
        <v>133</v>
      </c>
      <c r="B37" s="438" t="s">
        <v>693</v>
      </c>
      <c r="C37" s="74"/>
    </row>
    <row r="38" spans="1:3" s="372" customFormat="1" ht="12" customHeight="1">
      <c r="A38" s="437" t="s">
        <v>134</v>
      </c>
      <c r="B38" s="439" t="s">
        <v>460</v>
      </c>
      <c r="C38" s="315"/>
    </row>
    <row r="39" spans="1:3" s="445" customFormat="1" ht="12" customHeight="1" thickBot="1">
      <c r="A39" s="436" t="s">
        <v>135</v>
      </c>
      <c r="B39" s="136" t="s">
        <v>136</v>
      </c>
      <c r="C39" s="81"/>
    </row>
    <row r="40" spans="1:3" s="445" customFormat="1" ht="15" customHeight="1" thickBot="1">
      <c r="A40" s="236" t="s">
        <v>483</v>
      </c>
      <c r="B40" s="237" t="s">
        <v>137</v>
      </c>
      <c r="C40" s="367">
        <f>+C35+C36</f>
        <v>0</v>
      </c>
    </row>
    <row r="41" spans="1:3" s="445" customFormat="1" ht="15" customHeight="1">
      <c r="A41" s="238"/>
      <c r="B41" s="239"/>
      <c r="C41" s="365"/>
    </row>
    <row r="42" spans="1:3" ht="13.5" thickBot="1">
      <c r="A42" s="240"/>
      <c r="B42" s="241"/>
      <c r="C42" s="366"/>
    </row>
    <row r="43" spans="1:3" s="444" customFormat="1" ht="16.5" customHeight="1" thickBot="1">
      <c r="A43" s="242"/>
      <c r="B43" s="243" t="s">
        <v>513</v>
      </c>
      <c r="C43" s="367"/>
    </row>
    <row r="44" spans="1:3" s="446" customFormat="1" ht="12" customHeight="1" thickBot="1">
      <c r="A44" s="205" t="s">
        <v>474</v>
      </c>
      <c r="B44" s="120" t="s">
        <v>138</v>
      </c>
      <c r="C44" s="314">
        <f>SUM(C45:C49)</f>
        <v>0</v>
      </c>
    </row>
    <row r="45" spans="1:3" ht="12" customHeight="1">
      <c r="A45" s="436" t="s">
        <v>557</v>
      </c>
      <c r="B45" s="9" t="s">
        <v>504</v>
      </c>
      <c r="C45" s="74"/>
    </row>
    <row r="46" spans="1:3" ht="12" customHeight="1">
      <c r="A46" s="436" t="s">
        <v>558</v>
      </c>
      <c r="B46" s="8" t="s">
        <v>637</v>
      </c>
      <c r="C46" s="77"/>
    </row>
    <row r="47" spans="1:3" ht="12" customHeight="1">
      <c r="A47" s="436" t="s">
        <v>559</v>
      </c>
      <c r="B47" s="8" t="s">
        <v>594</v>
      </c>
      <c r="C47" s="77"/>
    </row>
    <row r="48" spans="1:3" ht="12" customHeight="1">
      <c r="A48" s="436" t="s">
        <v>560</v>
      </c>
      <c r="B48" s="8" t="s">
        <v>638</v>
      </c>
      <c r="C48" s="77"/>
    </row>
    <row r="49" spans="1:3" ht="12" customHeight="1" thickBot="1">
      <c r="A49" s="436" t="s">
        <v>602</v>
      </c>
      <c r="B49" s="8" t="s">
        <v>639</v>
      </c>
      <c r="C49" s="77"/>
    </row>
    <row r="50" spans="1:3" ht="12" customHeight="1" thickBot="1">
      <c r="A50" s="205" t="s">
        <v>475</v>
      </c>
      <c r="B50" s="120" t="s">
        <v>139</v>
      </c>
      <c r="C50" s="314">
        <f>SUM(C51:C53)</f>
        <v>0</v>
      </c>
    </row>
    <row r="51" spans="1:3" s="446" customFormat="1" ht="12" customHeight="1">
      <c r="A51" s="436" t="s">
        <v>563</v>
      </c>
      <c r="B51" s="9" t="s">
        <v>686</v>
      </c>
      <c r="C51" s="74"/>
    </row>
    <row r="52" spans="1:3" ht="12" customHeight="1">
      <c r="A52" s="436" t="s">
        <v>564</v>
      </c>
      <c r="B52" s="8" t="s">
        <v>641</v>
      </c>
      <c r="C52" s="77"/>
    </row>
    <row r="53" spans="1:3" ht="12" customHeight="1">
      <c r="A53" s="436" t="s">
        <v>565</v>
      </c>
      <c r="B53" s="8" t="s">
        <v>514</v>
      </c>
      <c r="C53" s="77"/>
    </row>
    <row r="54" spans="1:3" ht="12" customHeight="1" thickBot="1">
      <c r="A54" s="436" t="s">
        <v>566</v>
      </c>
      <c r="B54" s="8" t="s">
        <v>461</v>
      </c>
      <c r="C54" s="77"/>
    </row>
    <row r="55" spans="1:3" ht="15" customHeight="1" thickBot="1">
      <c r="A55" s="205" t="s">
        <v>476</v>
      </c>
      <c r="B55" s="244" t="s">
        <v>140</v>
      </c>
      <c r="C55" s="368">
        <f>+C44+C50</f>
        <v>0</v>
      </c>
    </row>
    <row r="56" ht="13.5" thickBot="1">
      <c r="C56" s="369"/>
    </row>
    <row r="57" spans="1:3" ht="15" customHeight="1" thickBot="1">
      <c r="A57" s="247" t="s">
        <v>660</v>
      </c>
      <c r="B57" s="248"/>
      <c r="C57" s="117"/>
    </row>
    <row r="58" spans="1:3" ht="14.25" customHeight="1" thickBot="1">
      <c r="A58" s="247" t="s">
        <v>661</v>
      </c>
      <c r="B58" s="248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G59"/>
  <sheetViews>
    <sheetView zoomScalePageLayoutView="0" workbookViewId="0" topLeftCell="A49">
      <selection activeCell="A59" sqref="A59:E59"/>
    </sheetView>
  </sheetViews>
  <sheetFormatPr defaultColWidth="9.00390625" defaultRowHeight="12.75"/>
  <cols>
    <col min="1" max="1" width="17.875" style="0" customWidth="1"/>
    <col min="2" max="2" width="64.625" style="0" customWidth="1"/>
    <col min="3" max="7" width="22.375" style="0" customWidth="1"/>
  </cols>
  <sheetData>
    <row r="1" spans="1:7" ht="16.5" thickBot="1">
      <c r="A1" s="224"/>
      <c r="B1" s="226"/>
      <c r="C1" s="441"/>
      <c r="D1" s="441"/>
      <c r="E1" s="441"/>
      <c r="F1" s="441" t="s">
        <v>837</v>
      </c>
      <c r="G1" s="441"/>
    </row>
    <row r="2" spans="1:7" ht="26.25" customHeight="1">
      <c r="A2" s="393" t="s">
        <v>658</v>
      </c>
      <c r="B2" s="355" t="s">
        <v>165</v>
      </c>
      <c r="C2" s="370"/>
      <c r="D2" s="370"/>
      <c r="E2" s="370"/>
      <c r="F2" s="370"/>
      <c r="G2" s="370" t="s">
        <v>158</v>
      </c>
    </row>
    <row r="3" spans="1:7" ht="29.25" customHeight="1" thickBot="1">
      <c r="A3" s="434" t="s">
        <v>657</v>
      </c>
      <c r="B3" s="356" t="s">
        <v>119</v>
      </c>
      <c r="C3" s="371"/>
      <c r="D3" s="371"/>
      <c r="E3" s="371"/>
      <c r="F3" s="371"/>
      <c r="G3" s="371"/>
    </row>
    <row r="4" spans="1:7" ht="14.25" thickBot="1">
      <c r="A4" s="228"/>
      <c r="B4" s="228"/>
      <c r="C4" s="229"/>
      <c r="D4" s="229"/>
      <c r="E4" s="229"/>
      <c r="F4" s="229"/>
      <c r="G4" s="229"/>
    </row>
    <row r="5" spans="1:7" ht="43.5" customHeight="1" thickBot="1">
      <c r="A5" s="394" t="s">
        <v>659</v>
      </c>
      <c r="B5" s="230" t="s">
        <v>509</v>
      </c>
      <c r="C5" s="231" t="s">
        <v>510</v>
      </c>
      <c r="D5" s="231" t="s">
        <v>510</v>
      </c>
      <c r="E5" s="231" t="s">
        <v>510</v>
      </c>
      <c r="F5" s="231" t="s">
        <v>510</v>
      </c>
      <c r="G5" s="231" t="s">
        <v>510</v>
      </c>
    </row>
    <row r="6" spans="1:7" ht="13.5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  <c r="G6" s="199">
        <v>7</v>
      </c>
    </row>
    <row r="7" spans="1:7" ht="13.5" thickBot="1">
      <c r="A7" s="232"/>
      <c r="B7" s="233" t="s">
        <v>511</v>
      </c>
      <c r="C7" s="234"/>
      <c r="D7" s="234"/>
      <c r="E7" s="234"/>
      <c r="F7" s="234"/>
      <c r="G7" s="234"/>
    </row>
    <row r="8" spans="1:7" ht="18" customHeight="1" thickBot="1">
      <c r="A8" s="197" t="s">
        <v>474</v>
      </c>
      <c r="B8" s="630" t="s">
        <v>120</v>
      </c>
      <c r="C8" s="631">
        <f>C13+C18</f>
        <v>80061200</v>
      </c>
      <c r="D8" s="631">
        <f>D13+D18</f>
        <v>80061200</v>
      </c>
      <c r="E8" s="631">
        <f>E13+E18</f>
        <v>80061200</v>
      </c>
      <c r="F8" s="631">
        <f>F13+F18</f>
        <v>80061200</v>
      </c>
      <c r="G8" s="631">
        <f>G13+G18</f>
        <v>80061200</v>
      </c>
    </row>
    <row r="9" spans="1:7" ht="17.25" customHeight="1">
      <c r="A9" s="435" t="s">
        <v>557</v>
      </c>
      <c r="B9" s="10" t="s">
        <v>744</v>
      </c>
      <c r="C9" s="305">
        <f>'9.4.1.melléklet'!C9+'9.4.2.melléklet'!C9+'9.4.3.melléklet'!C9</f>
        <v>0</v>
      </c>
      <c r="D9" s="305">
        <f>'9.4.1.melléklet'!D9+'9.4.2.melléklet'!D9+'9.4.3.melléklet'!D9</f>
        <v>0</v>
      </c>
      <c r="E9" s="305">
        <f>'9.4.1.melléklet'!E9+'9.4.2.melléklet'!E9+'9.4.3.melléklet'!E9</f>
        <v>0</v>
      </c>
      <c r="F9" s="305">
        <f>'9.4.1.melléklet'!F9+'9.4.2.melléklet'!F9+'9.4.3.melléklet'!F9</f>
        <v>0</v>
      </c>
      <c r="G9" s="305">
        <f>'9.4.1.melléklet'!G9+'9.4.2.melléklet'!G9+'9.4.3.melléklet'!G9</f>
        <v>0</v>
      </c>
    </row>
    <row r="10" spans="1:7" ht="13.5" customHeight="1">
      <c r="A10" s="436" t="s">
        <v>558</v>
      </c>
      <c r="B10" s="8" t="s">
        <v>745</v>
      </c>
      <c r="C10" s="306">
        <f>'9.4.1.melléklet'!C10+'9.4.2.melléklet'!C10+'9.4.3.melléklet'!C10</f>
        <v>0</v>
      </c>
      <c r="D10" s="306">
        <f>'9.4.1.melléklet'!D10+'9.4.2.melléklet'!D10+'9.4.3.melléklet'!D10</f>
        <v>0</v>
      </c>
      <c r="E10" s="306">
        <f>'9.4.1.melléklet'!E10+'9.4.2.melléklet'!E10+'9.4.3.melléklet'!E10</f>
        <v>0</v>
      </c>
      <c r="F10" s="306">
        <f>'9.4.1.melléklet'!F10+'9.4.2.melléklet'!F10+'9.4.3.melléklet'!F10</f>
        <v>0</v>
      </c>
      <c r="G10" s="306">
        <f>'9.4.1.melléklet'!G10+'9.4.2.melléklet'!G10+'9.4.3.melléklet'!G10</f>
        <v>0</v>
      </c>
    </row>
    <row r="11" spans="1:7" ht="11.25" customHeight="1">
      <c r="A11" s="436" t="s">
        <v>559</v>
      </c>
      <c r="B11" s="8" t="s">
        <v>746</v>
      </c>
      <c r="C11" s="306">
        <f>'9.4.1.melléklet'!C11+'9.4.2.melléklet'!C11+'9.4.3.melléklet'!C11</f>
        <v>0</v>
      </c>
      <c r="D11" s="306">
        <f>'9.4.1.melléklet'!D11+'9.4.2.melléklet'!D11+'9.4.3.melléklet'!D11</f>
        <v>0</v>
      </c>
      <c r="E11" s="306">
        <f>'9.4.1.melléklet'!E11+'9.4.2.melléklet'!E11+'9.4.3.melléklet'!E11</f>
        <v>0</v>
      </c>
      <c r="F11" s="306">
        <f>'9.4.1.melléklet'!F11+'9.4.2.melléklet'!F11+'9.4.3.melléklet'!F11</f>
        <v>0</v>
      </c>
      <c r="G11" s="306">
        <f>'9.4.1.melléklet'!G11+'9.4.2.melléklet'!G11+'9.4.3.melléklet'!G11</f>
        <v>0</v>
      </c>
    </row>
    <row r="12" spans="1:7" ht="10.5" customHeight="1">
      <c r="A12" s="436" t="s">
        <v>560</v>
      </c>
      <c r="B12" s="8" t="s">
        <v>747</v>
      </c>
      <c r="C12" s="306">
        <f>'9.4.1.melléklet'!C12+'9.4.2.melléklet'!C12+'9.4.3.melléklet'!C12</f>
        <v>0</v>
      </c>
      <c r="D12" s="306">
        <f>'9.4.1.melléklet'!D12+'9.4.2.melléklet'!D12+'9.4.3.melléklet'!D12</f>
        <v>0</v>
      </c>
      <c r="E12" s="306">
        <f>'9.4.1.melléklet'!E12+'9.4.2.melléklet'!E12+'9.4.3.melléklet'!E12</f>
        <v>0</v>
      </c>
      <c r="F12" s="306">
        <f>'9.4.1.melléklet'!F12+'9.4.2.melléklet'!F12+'9.4.3.melléklet'!F12</f>
        <v>0</v>
      </c>
      <c r="G12" s="306">
        <f>'9.4.1.melléklet'!G12+'9.4.2.melléklet'!G12+'9.4.3.melléklet'!G12</f>
        <v>0</v>
      </c>
    </row>
    <row r="13" spans="1:7" ht="15" customHeight="1">
      <c r="A13" s="436" t="s">
        <v>602</v>
      </c>
      <c r="B13" s="8" t="s">
        <v>748</v>
      </c>
      <c r="C13" s="306">
        <v>75061200</v>
      </c>
      <c r="D13" s="306">
        <v>75061200</v>
      </c>
      <c r="E13" s="306">
        <v>75061200</v>
      </c>
      <c r="F13" s="306">
        <v>75061200</v>
      </c>
      <c r="G13" s="306">
        <v>75061200</v>
      </c>
    </row>
    <row r="14" spans="1:7" ht="14.25" customHeight="1">
      <c r="A14" s="436" t="s">
        <v>561</v>
      </c>
      <c r="B14" s="8" t="s">
        <v>121</v>
      </c>
      <c r="C14" s="306">
        <f>'9.4.1.melléklet'!C14+'9.4.2.melléklet'!C14+'9.4.3.melléklet'!C14</f>
        <v>0</v>
      </c>
      <c r="D14" s="306">
        <f>'9.4.1.melléklet'!D14+'9.4.2.melléklet'!D14+'9.4.3.melléklet'!D14</f>
        <v>0</v>
      </c>
      <c r="E14" s="306">
        <f>'9.4.1.melléklet'!E14+'9.4.2.melléklet'!E14+'9.4.3.melléklet'!E14</f>
        <v>0</v>
      </c>
      <c r="F14" s="306">
        <f>'9.4.1.melléklet'!F14+'9.4.2.melléklet'!F14+'9.4.3.melléklet'!F14</f>
        <v>0</v>
      </c>
      <c r="G14" s="306">
        <f>'9.4.1.melléklet'!G14+'9.4.2.melléklet'!G14+'9.4.3.melléklet'!G14</f>
        <v>0</v>
      </c>
    </row>
    <row r="15" spans="1:7" ht="14.25" customHeight="1">
      <c r="A15" s="436" t="s">
        <v>562</v>
      </c>
      <c r="B15" s="7" t="s">
        <v>122</v>
      </c>
      <c r="C15" s="306">
        <f>'9.4.1.melléklet'!C15+'9.4.2.melléklet'!C15+'9.4.3.melléklet'!C15</f>
        <v>0</v>
      </c>
      <c r="D15" s="306">
        <f>'9.4.1.melléklet'!D15+'9.4.2.melléklet'!D15+'9.4.3.melléklet'!D15</f>
        <v>0</v>
      </c>
      <c r="E15" s="306">
        <f>'9.4.1.melléklet'!E15+'9.4.2.melléklet'!E15+'9.4.3.melléklet'!E15</f>
        <v>0</v>
      </c>
      <c r="F15" s="306">
        <f>'9.4.1.melléklet'!F15+'9.4.2.melléklet'!F15+'9.4.3.melléklet'!F15</f>
        <v>0</v>
      </c>
      <c r="G15" s="306">
        <f>'9.4.1.melléklet'!G15+'9.4.2.melléklet'!G15+'9.4.3.melléklet'!G15</f>
        <v>0</v>
      </c>
    </row>
    <row r="16" spans="1:7" ht="15.75" customHeight="1">
      <c r="A16" s="436" t="s">
        <v>572</v>
      </c>
      <c r="B16" s="8" t="s">
        <v>751</v>
      </c>
      <c r="C16" s="306">
        <f>'9.4.1.melléklet'!C16+'9.4.2.melléklet'!C16+'9.4.3.melléklet'!C16</f>
        <v>0</v>
      </c>
      <c r="D16" s="306">
        <f>'9.4.1.melléklet'!D16+'9.4.2.melléklet'!D16+'9.4.3.melléklet'!D16</f>
        <v>0</v>
      </c>
      <c r="E16" s="306">
        <f>'9.4.1.melléklet'!E16+'9.4.2.melléklet'!E16+'9.4.3.melléklet'!E16</f>
        <v>0</v>
      </c>
      <c r="F16" s="306">
        <v>1400</v>
      </c>
      <c r="G16" s="306">
        <v>1400</v>
      </c>
    </row>
    <row r="17" spans="1:7" ht="12.75" customHeight="1">
      <c r="A17" s="436" t="s">
        <v>573</v>
      </c>
      <c r="B17" s="8" t="s">
        <v>752</v>
      </c>
      <c r="C17" s="306">
        <f>'9.4.1.melléklet'!C17+'9.4.2.melléklet'!C17+'9.4.3.melléklet'!C17</f>
        <v>0</v>
      </c>
      <c r="D17" s="306">
        <f>'9.4.1.melléklet'!D17+'9.4.2.melléklet'!D17+'9.4.3.melléklet'!D17</f>
        <v>0</v>
      </c>
      <c r="E17" s="306">
        <f>'9.4.1.melléklet'!E17+'9.4.2.melléklet'!E17+'9.4.3.melléklet'!E17</f>
        <v>0</v>
      </c>
      <c r="F17" s="306">
        <f>'9.4.1.melléklet'!F17+'9.4.2.melléklet'!F17+'9.4.3.melléklet'!F17</f>
        <v>0</v>
      </c>
      <c r="G17" s="306">
        <f>'9.4.1.melléklet'!G17+'9.4.2.melléklet'!G17+'9.4.3.melléklet'!G17</f>
        <v>0</v>
      </c>
    </row>
    <row r="18" spans="1:7" ht="14.25" customHeight="1" thickBot="1">
      <c r="A18" s="436" t="s">
        <v>574</v>
      </c>
      <c r="B18" s="7" t="s">
        <v>753</v>
      </c>
      <c r="C18" s="308">
        <v>5000000</v>
      </c>
      <c r="D18" s="308">
        <v>5000000</v>
      </c>
      <c r="E18" s="308">
        <v>5000000</v>
      </c>
      <c r="F18" s="308">
        <v>5000000</v>
      </c>
      <c r="G18" s="308">
        <v>5000000</v>
      </c>
    </row>
    <row r="19" spans="1:7" ht="12" customHeight="1" thickBot="1">
      <c r="A19" s="197" t="s">
        <v>475</v>
      </c>
      <c r="B19" s="630" t="s">
        <v>123</v>
      </c>
      <c r="C19" s="631">
        <f>SUM(C20:C22)</f>
        <v>0</v>
      </c>
      <c r="D19" s="631">
        <f>SUM(D20:D22)</f>
        <v>0</v>
      </c>
      <c r="E19" s="631">
        <f>SUM(E20:E22)</f>
        <v>0</v>
      </c>
      <c r="F19" s="631">
        <f>SUM(F20:F22)</f>
        <v>0</v>
      </c>
      <c r="G19" s="631">
        <f>SUM(G20:G22)</f>
        <v>0</v>
      </c>
    </row>
    <row r="20" spans="1:7" ht="13.5" customHeight="1">
      <c r="A20" s="436" t="s">
        <v>563</v>
      </c>
      <c r="B20" s="9" t="s">
        <v>719</v>
      </c>
      <c r="C20" s="306">
        <f>'9.4.1.melléklet'!C20+'9.4.2.melléklet'!C20+'9.4.3.melléklet'!C20</f>
        <v>0</v>
      </c>
      <c r="D20" s="306">
        <f>'9.4.1.melléklet'!D20+'9.4.2.melléklet'!D20+'9.4.3.melléklet'!D20</f>
        <v>0</v>
      </c>
      <c r="E20" s="306">
        <f>'9.4.1.melléklet'!E20+'9.4.2.melléklet'!E20+'9.4.3.melléklet'!E20</f>
        <v>0</v>
      </c>
      <c r="F20" s="306">
        <f>'9.4.1.melléklet'!F20+'9.4.2.melléklet'!F20+'9.4.3.melléklet'!F20</f>
        <v>0</v>
      </c>
      <c r="G20" s="306">
        <f>'9.4.1.melléklet'!G20+'9.4.2.melléklet'!G20+'9.4.3.melléklet'!G20</f>
        <v>0</v>
      </c>
    </row>
    <row r="21" spans="1:7" ht="12.75" customHeight="1">
      <c r="A21" s="436" t="s">
        <v>564</v>
      </c>
      <c r="B21" s="8" t="s">
        <v>124</v>
      </c>
      <c r="C21" s="312"/>
      <c r="D21" s="312"/>
      <c r="E21" s="312"/>
      <c r="F21" s="312"/>
      <c r="G21" s="312"/>
    </row>
    <row r="22" spans="1:7" ht="13.5" customHeight="1">
      <c r="A22" s="436" t="s">
        <v>565</v>
      </c>
      <c r="B22" s="8" t="s">
        <v>125</v>
      </c>
      <c r="C22" s="312"/>
      <c r="D22" s="312"/>
      <c r="E22" s="312"/>
      <c r="F22" s="312"/>
      <c r="G22" s="312"/>
    </row>
    <row r="23" spans="1:7" ht="14.25" customHeight="1" thickBot="1">
      <c r="A23" s="436" t="s">
        <v>566</v>
      </c>
      <c r="B23" s="8" t="s">
        <v>459</v>
      </c>
      <c r="C23" s="312"/>
      <c r="D23" s="312"/>
      <c r="E23" s="312"/>
      <c r="F23" s="312"/>
      <c r="G23" s="312"/>
    </row>
    <row r="24" spans="1:7" ht="13.5" customHeight="1" thickBot="1">
      <c r="A24" s="205" t="s">
        <v>476</v>
      </c>
      <c r="B24" s="120" t="s">
        <v>628</v>
      </c>
      <c r="C24" s="341"/>
      <c r="D24" s="341"/>
      <c r="E24" s="341"/>
      <c r="F24" s="341"/>
      <c r="G24" s="341"/>
    </row>
    <row r="25" spans="1:7" ht="12" customHeight="1" thickBot="1">
      <c r="A25" s="205" t="s">
        <v>477</v>
      </c>
      <c r="B25" s="120" t="s">
        <v>126</v>
      </c>
      <c r="C25" s="314">
        <f>+C26+C27</f>
        <v>0</v>
      </c>
      <c r="D25" s="314">
        <f>+D26+D27</f>
        <v>0</v>
      </c>
      <c r="E25" s="314">
        <f>+E26+E27</f>
        <v>0</v>
      </c>
      <c r="F25" s="314">
        <f>+F26+F27</f>
        <v>0</v>
      </c>
      <c r="G25" s="314">
        <f>+G26+G27</f>
        <v>0</v>
      </c>
    </row>
    <row r="26" spans="1:7" ht="12" customHeight="1">
      <c r="A26" s="437" t="s">
        <v>729</v>
      </c>
      <c r="B26" s="438" t="s">
        <v>124</v>
      </c>
      <c r="C26" s="74"/>
      <c r="D26" s="74"/>
      <c r="E26" s="74"/>
      <c r="F26" s="74"/>
      <c r="G26" s="74"/>
    </row>
    <row r="27" spans="1:7" ht="10.5" customHeight="1">
      <c r="A27" s="437" t="s">
        <v>732</v>
      </c>
      <c r="B27" s="439" t="s">
        <v>127</v>
      </c>
      <c r="C27" s="74"/>
      <c r="D27" s="74"/>
      <c r="E27" s="74"/>
      <c r="F27" s="74"/>
      <c r="G27" s="74"/>
    </row>
    <row r="28" spans="1:7" ht="12.75" customHeight="1" thickBot="1">
      <c r="A28" s="436" t="s">
        <v>733</v>
      </c>
      <c r="B28" s="440" t="s">
        <v>128</v>
      </c>
      <c r="C28" s="74"/>
      <c r="D28" s="74"/>
      <c r="E28" s="74"/>
      <c r="F28" s="74"/>
      <c r="G28" s="74"/>
    </row>
    <row r="29" spans="1:7" ht="13.5" customHeight="1" thickBot="1">
      <c r="A29" s="205" t="s">
        <v>478</v>
      </c>
      <c r="B29" s="120" t="s">
        <v>129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314">
        <f>+F30+F31+F32</f>
        <v>0</v>
      </c>
      <c r="G29" s="314">
        <f>+G30+G31+G32</f>
        <v>0</v>
      </c>
    </row>
    <row r="30" spans="1:7" ht="11.25" customHeight="1">
      <c r="A30" s="437" t="s">
        <v>550</v>
      </c>
      <c r="B30" s="438" t="s">
        <v>758</v>
      </c>
      <c r="C30" s="74"/>
      <c r="D30" s="74"/>
      <c r="E30" s="74"/>
      <c r="F30" s="74"/>
      <c r="G30" s="74"/>
    </row>
    <row r="31" spans="1:7" ht="13.5" customHeight="1">
      <c r="A31" s="437" t="s">
        <v>551</v>
      </c>
      <c r="B31" s="439" t="s">
        <v>759</v>
      </c>
      <c r="C31" s="74"/>
      <c r="D31" s="74"/>
      <c r="E31" s="74"/>
      <c r="F31" s="74"/>
      <c r="G31" s="74"/>
    </row>
    <row r="32" spans="1:7" ht="12.75" customHeight="1" thickBot="1">
      <c r="A32" s="436" t="s">
        <v>552</v>
      </c>
      <c r="B32" s="136" t="s">
        <v>760</v>
      </c>
      <c r="C32" s="74"/>
      <c r="D32" s="74"/>
      <c r="E32" s="74"/>
      <c r="F32" s="74"/>
      <c r="G32" s="74"/>
    </row>
    <row r="33" spans="1:7" ht="14.25" customHeight="1" thickBot="1">
      <c r="A33" s="205" t="s">
        <v>479</v>
      </c>
      <c r="B33" s="120" t="s">
        <v>75</v>
      </c>
      <c r="C33" s="341"/>
      <c r="D33" s="341"/>
      <c r="E33" s="341"/>
      <c r="F33" s="341"/>
      <c r="G33" s="341"/>
    </row>
    <row r="34" spans="1:7" ht="12" customHeight="1" thickBot="1">
      <c r="A34" s="205" t="s">
        <v>480</v>
      </c>
      <c r="B34" s="120" t="s">
        <v>130</v>
      </c>
      <c r="C34" s="363"/>
      <c r="D34" s="363"/>
      <c r="E34" s="341">
        <v>2912240</v>
      </c>
      <c r="F34" s="341">
        <v>2989820</v>
      </c>
      <c r="G34" s="341">
        <v>2915510</v>
      </c>
    </row>
    <row r="35" spans="1:7" ht="12" customHeight="1" thickBot="1">
      <c r="A35" s="197" t="s">
        <v>481</v>
      </c>
      <c r="B35" s="120" t="s">
        <v>131</v>
      </c>
      <c r="C35" s="364">
        <f>C8</f>
        <v>80061200</v>
      </c>
      <c r="D35" s="364">
        <f>D8</f>
        <v>80061200</v>
      </c>
      <c r="E35" s="364">
        <f>E8</f>
        <v>80061200</v>
      </c>
      <c r="F35" s="364">
        <v>83052420</v>
      </c>
      <c r="G35" s="364">
        <v>82978110</v>
      </c>
    </row>
    <row r="36" spans="1:7" ht="12" customHeight="1" thickBot="1">
      <c r="A36" s="236" t="s">
        <v>482</v>
      </c>
      <c r="B36" s="120" t="s">
        <v>132</v>
      </c>
      <c r="C36" s="364">
        <f>C39</f>
        <v>89468043</v>
      </c>
      <c r="D36" s="364">
        <f>D39+D37</f>
        <v>92356683</v>
      </c>
      <c r="E36" s="364">
        <f>E39+E37</f>
        <v>98813696</v>
      </c>
      <c r="F36" s="364">
        <f>F39+F37</f>
        <v>100903224</v>
      </c>
      <c r="G36" s="364">
        <f>G39+G37</f>
        <v>100977534</v>
      </c>
    </row>
    <row r="37" spans="1:7" ht="12" customHeight="1">
      <c r="A37" s="437" t="s">
        <v>133</v>
      </c>
      <c r="B37" s="438" t="s">
        <v>693</v>
      </c>
      <c r="C37" s="305">
        <f>'9.4.1.melléklet'!C37+'9.4.2.melléklet'!C37+'9.4.3.melléklet'!C37</f>
        <v>0</v>
      </c>
      <c r="D37" s="305">
        <v>74310</v>
      </c>
      <c r="E37" s="305">
        <v>74310</v>
      </c>
      <c r="F37" s="305"/>
      <c r="G37" s="305">
        <v>74310</v>
      </c>
    </row>
    <row r="38" spans="1:7" ht="12" customHeight="1">
      <c r="A38" s="437" t="s">
        <v>134</v>
      </c>
      <c r="B38" s="439" t="s">
        <v>460</v>
      </c>
      <c r="C38" s="305">
        <f>'9.4.1.melléklet'!C38+'9.4.2.melléklet'!C38+'9.4.3.melléklet'!C38</f>
        <v>0</v>
      </c>
      <c r="D38" s="305">
        <f>'9.4.1.melléklet'!D38+'9.4.2.melléklet'!D38+'9.4.3.melléklet'!D38</f>
        <v>0</v>
      </c>
      <c r="E38" s="305">
        <f>'9.4.1.melléklet'!E38+'9.4.2.melléklet'!E38+'9.4.3.melléklet'!E38</f>
        <v>0</v>
      </c>
      <c r="F38" s="305">
        <f>'9.4.1.melléklet'!F38+'9.4.2.melléklet'!F38+'9.4.3.melléklet'!F38</f>
        <v>0</v>
      </c>
      <c r="G38" s="305">
        <f>'9.4.1.melléklet'!G38+'9.4.2.melléklet'!G38+'9.4.3.melléklet'!G38</f>
        <v>0</v>
      </c>
    </row>
    <row r="39" spans="1:7" ht="13.5" customHeight="1" thickBot="1">
      <c r="A39" s="436" t="s">
        <v>135</v>
      </c>
      <c r="B39" s="136" t="s">
        <v>136</v>
      </c>
      <c r="C39" s="305">
        <v>89468043</v>
      </c>
      <c r="D39" s="305">
        <v>92282373</v>
      </c>
      <c r="E39" s="305">
        <v>98739386</v>
      </c>
      <c r="F39" s="305">
        <v>100903224</v>
      </c>
      <c r="G39" s="305">
        <v>100903224</v>
      </c>
    </row>
    <row r="40" spans="1:7" ht="12.75" customHeight="1" thickBot="1">
      <c r="A40" s="236" t="s">
        <v>483</v>
      </c>
      <c r="B40" s="237" t="s">
        <v>137</v>
      </c>
      <c r="C40" s="367">
        <f>+C35+C36</f>
        <v>169529243</v>
      </c>
      <c r="D40" s="367">
        <f>+D35+D36</f>
        <v>172417883</v>
      </c>
      <c r="E40" s="367">
        <f>+E35+E36+E34</f>
        <v>181787136</v>
      </c>
      <c r="F40" s="367">
        <f>+F35+F36</f>
        <v>183955644</v>
      </c>
      <c r="G40" s="367">
        <f>+G35+G36</f>
        <v>183955644</v>
      </c>
    </row>
    <row r="41" spans="1:7" ht="13.5" thickBot="1">
      <c r="A41" s="238"/>
      <c r="B41" s="239"/>
      <c r="C41" s="365"/>
      <c r="D41" s="365"/>
      <c r="E41" s="365"/>
      <c r="F41" s="365"/>
      <c r="G41" s="365"/>
    </row>
    <row r="42" spans="1:7" ht="13.5" thickBot="1">
      <c r="A42" s="242"/>
      <c r="B42" s="243" t="s">
        <v>513</v>
      </c>
      <c r="C42" s="367"/>
      <c r="D42" s="367"/>
      <c r="E42" s="367"/>
      <c r="F42" s="367"/>
      <c r="G42" s="367"/>
    </row>
    <row r="43" spans="1:7" ht="14.25" customHeight="1" thickBot="1">
      <c r="A43" s="205" t="s">
        <v>474</v>
      </c>
      <c r="B43" s="120" t="s">
        <v>138</v>
      </c>
      <c r="C43" s="314">
        <f>C44+C45+C46</f>
        <v>169529243</v>
      </c>
      <c r="D43" s="314">
        <f>D44+D45+D46</f>
        <v>172417883</v>
      </c>
      <c r="E43" s="314">
        <f>E44+E45+E46</f>
        <v>178874896</v>
      </c>
      <c r="F43" s="314">
        <f>F44+F45+F46</f>
        <v>183955644</v>
      </c>
      <c r="G43" s="314">
        <f>G44+G45+G46</f>
        <v>183955644</v>
      </c>
    </row>
    <row r="44" spans="1:7" ht="12.75" customHeight="1">
      <c r="A44" s="436" t="s">
        <v>557</v>
      </c>
      <c r="B44" s="9" t="s">
        <v>504</v>
      </c>
      <c r="C44" s="305">
        <v>89790000</v>
      </c>
      <c r="D44" s="305">
        <v>92145088</v>
      </c>
      <c r="E44" s="305">
        <v>97474462</v>
      </c>
      <c r="F44" s="305">
        <v>99223018</v>
      </c>
      <c r="G44" s="305">
        <v>98975983</v>
      </c>
    </row>
    <row r="45" spans="1:7" ht="11.25" customHeight="1">
      <c r="A45" s="436" t="s">
        <v>558</v>
      </c>
      <c r="B45" s="8" t="s">
        <v>637</v>
      </c>
      <c r="C45" s="305">
        <v>22906243</v>
      </c>
      <c r="D45" s="305">
        <v>23365485</v>
      </c>
      <c r="E45" s="305">
        <v>24493124</v>
      </c>
      <c r="F45" s="305">
        <v>24834096</v>
      </c>
      <c r="G45" s="305">
        <v>24834096</v>
      </c>
    </row>
    <row r="46" spans="1:7" ht="13.5" customHeight="1">
      <c r="A46" s="436" t="s">
        <v>559</v>
      </c>
      <c r="B46" s="8" t="s">
        <v>594</v>
      </c>
      <c r="C46" s="305">
        <v>56833000</v>
      </c>
      <c r="D46" s="305">
        <v>56907310</v>
      </c>
      <c r="E46" s="305">
        <v>56907310</v>
      </c>
      <c r="F46" s="305">
        <v>59898530</v>
      </c>
      <c r="G46" s="305">
        <v>60145565</v>
      </c>
    </row>
    <row r="47" spans="1:7" ht="12.75" customHeight="1">
      <c r="A47" s="436" t="s">
        <v>560</v>
      </c>
      <c r="B47" s="8" t="s">
        <v>638</v>
      </c>
      <c r="C47" s="305">
        <f>'9.4.1.melléklet'!C47+'9.4.2.melléklet'!C47+'9.4.3.melléklet'!C47</f>
        <v>0</v>
      </c>
      <c r="D47" s="305">
        <f>'9.4.1.melléklet'!D47+'9.4.2.melléklet'!D47+'9.4.3.melléklet'!D47</f>
        <v>0</v>
      </c>
      <c r="E47" s="305">
        <f>'9.4.1.melléklet'!E47+'9.4.2.melléklet'!E47+'9.4.3.melléklet'!E47</f>
        <v>0</v>
      </c>
      <c r="F47" s="305">
        <f>'9.4.1.melléklet'!F47+'9.4.2.melléklet'!F47+'9.4.3.melléklet'!F47</f>
        <v>0</v>
      </c>
      <c r="G47" s="305">
        <f>'9.4.1.melléklet'!G47+'9.4.2.melléklet'!G47+'9.4.3.melléklet'!G47</f>
        <v>0</v>
      </c>
    </row>
    <row r="48" spans="1:7" ht="12.75" customHeight="1" thickBot="1">
      <c r="A48" s="436" t="s">
        <v>602</v>
      </c>
      <c r="B48" s="8" t="s">
        <v>639</v>
      </c>
      <c r="C48" s="305">
        <f>'9.4.1.melléklet'!C48+'9.4.2.melléklet'!C48+'9.4.3.melléklet'!C48</f>
        <v>0</v>
      </c>
      <c r="D48" s="305">
        <f>'9.4.1.melléklet'!D48+'9.4.2.melléklet'!D48+'9.4.3.melléklet'!D48</f>
        <v>0</v>
      </c>
      <c r="E48" s="305">
        <f>'9.4.1.melléklet'!E48+'9.4.2.melléklet'!E48+'9.4.3.melléklet'!E48</f>
        <v>0</v>
      </c>
      <c r="F48" s="305">
        <f>'9.4.1.melléklet'!F48+'9.4.2.melléklet'!F48+'9.4.3.melléklet'!F48</f>
        <v>0</v>
      </c>
      <c r="G48" s="305">
        <f>'9.4.1.melléklet'!G48+'9.4.2.melléklet'!G48+'9.4.3.melléklet'!G48</f>
        <v>0</v>
      </c>
    </row>
    <row r="49" spans="1:7" ht="12.75" customHeight="1" thickBot="1">
      <c r="A49" s="205" t="s">
        <v>475</v>
      </c>
      <c r="B49" s="120" t="s">
        <v>139</v>
      </c>
      <c r="C49" s="314">
        <f>SUM(C50:C52)</f>
        <v>0</v>
      </c>
      <c r="D49" s="314">
        <f>SUM(D50:D52)</f>
        <v>0</v>
      </c>
      <c r="E49" s="314">
        <f>SUM(E50:E52)</f>
        <v>2912240</v>
      </c>
      <c r="F49" s="314">
        <f>SUM(F50:F52)</f>
        <v>0</v>
      </c>
      <c r="G49" s="314">
        <f>SUM(G50:G52)</f>
        <v>0</v>
      </c>
    </row>
    <row r="50" spans="1:7" ht="14.25" customHeight="1">
      <c r="A50" s="436" t="s">
        <v>563</v>
      </c>
      <c r="B50" s="9" t="s">
        <v>686</v>
      </c>
      <c r="C50" s="74"/>
      <c r="D50" s="74"/>
      <c r="E50" s="74">
        <v>2912240</v>
      </c>
      <c r="F50" s="74"/>
      <c r="G50" s="74"/>
    </row>
    <row r="51" spans="1:7" ht="15" customHeight="1">
      <c r="A51" s="436" t="s">
        <v>564</v>
      </c>
      <c r="B51" s="8" t="s">
        <v>641</v>
      </c>
      <c r="C51" s="77"/>
      <c r="D51" s="77"/>
      <c r="E51" s="77"/>
      <c r="F51" s="77"/>
      <c r="G51" s="77"/>
    </row>
    <row r="52" spans="1:7" ht="13.5" customHeight="1">
      <c r="A52" s="436" t="s">
        <v>565</v>
      </c>
      <c r="B52" s="8" t="s">
        <v>514</v>
      </c>
      <c r="C52" s="77"/>
      <c r="D52" s="77"/>
      <c r="E52" s="77"/>
      <c r="F52" s="77"/>
      <c r="G52" s="77"/>
    </row>
    <row r="53" spans="1:7" ht="12.75" customHeight="1" thickBot="1">
      <c r="A53" s="436" t="s">
        <v>566</v>
      </c>
      <c r="B53" s="8" t="s">
        <v>461</v>
      </c>
      <c r="C53" s="77"/>
      <c r="D53" s="77"/>
      <c r="E53" s="77"/>
      <c r="F53" s="77"/>
      <c r="G53" s="77"/>
    </row>
    <row r="54" spans="1:7" ht="13.5" customHeight="1" thickBot="1">
      <c r="A54" s="205" t="s">
        <v>476</v>
      </c>
      <c r="B54" s="244" t="s">
        <v>140</v>
      </c>
      <c r="C54" s="368">
        <f>+C43+C49</f>
        <v>169529243</v>
      </c>
      <c r="D54" s="368">
        <f>+D43+D49</f>
        <v>172417883</v>
      </c>
      <c r="E54" s="368">
        <f>+E43+E49</f>
        <v>181787136</v>
      </c>
      <c r="F54" s="368">
        <f>+F43+F49</f>
        <v>183955644</v>
      </c>
      <c r="G54" s="368">
        <f>+G43+G49</f>
        <v>183955644</v>
      </c>
    </row>
    <row r="55" spans="1:7" ht="13.5" thickBot="1">
      <c r="A55" s="245"/>
      <c r="B55" s="246"/>
      <c r="C55" s="369"/>
      <c r="D55" s="369"/>
      <c r="E55" s="369"/>
      <c r="F55" s="369"/>
      <c r="G55" s="369"/>
    </row>
    <row r="56" spans="1:7" ht="13.5" thickBot="1">
      <c r="A56" s="247" t="s">
        <v>660</v>
      </c>
      <c r="B56" s="248"/>
      <c r="C56" s="117">
        <v>31</v>
      </c>
      <c r="D56" s="117">
        <v>31</v>
      </c>
      <c r="E56" s="117">
        <v>31</v>
      </c>
      <c r="F56" s="117">
        <v>31</v>
      </c>
      <c r="G56" s="117">
        <v>31</v>
      </c>
    </row>
    <row r="57" spans="1:7" ht="13.5" thickBot="1">
      <c r="A57" s="247" t="s">
        <v>661</v>
      </c>
      <c r="B57" s="248"/>
      <c r="C57" s="117">
        <v>0</v>
      </c>
      <c r="D57" s="117">
        <v>0</v>
      </c>
      <c r="E57" s="117">
        <v>0</v>
      </c>
      <c r="F57" s="117">
        <v>0</v>
      </c>
      <c r="G57" s="117">
        <v>0</v>
      </c>
    </row>
    <row r="58" spans="1:7" ht="12.75">
      <c r="A58" s="245"/>
      <c r="B58" s="246"/>
      <c r="C58" s="246"/>
      <c r="D58" s="246"/>
      <c r="E58" s="246"/>
      <c r="F58" s="246"/>
      <c r="G58" s="246"/>
    </row>
    <row r="59" spans="1:5" ht="15.75">
      <c r="A59" s="1085" t="s">
        <v>904</v>
      </c>
      <c r="B59" s="1086"/>
      <c r="C59" s="1086"/>
      <c r="D59" s="1086"/>
      <c r="E59" s="1086"/>
    </row>
  </sheetData>
  <sheetProtection/>
  <mergeCells count="1">
    <mergeCell ref="A59:E59"/>
  </mergeCells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G58"/>
  <sheetViews>
    <sheetView zoomScalePageLayoutView="0" workbookViewId="0" topLeftCell="A37">
      <selection activeCell="A58" sqref="A58:E58"/>
    </sheetView>
  </sheetViews>
  <sheetFormatPr defaultColWidth="9.00390625" defaultRowHeight="12.75"/>
  <cols>
    <col min="1" max="1" width="18.875" style="0" customWidth="1"/>
    <col min="2" max="2" width="64.125" style="0" customWidth="1"/>
    <col min="3" max="7" width="22.375" style="0" customWidth="1"/>
  </cols>
  <sheetData>
    <row r="1" spans="1:7" ht="16.5" thickBot="1">
      <c r="A1" s="224"/>
      <c r="B1" s="226"/>
      <c r="C1" s="441"/>
      <c r="D1" s="441"/>
      <c r="E1" s="441"/>
      <c r="F1" s="441" t="s">
        <v>837</v>
      </c>
      <c r="G1" s="441"/>
    </row>
    <row r="2" spans="1:7" ht="24">
      <c r="A2" s="393" t="s">
        <v>658</v>
      </c>
      <c r="B2" s="355" t="s">
        <v>165</v>
      </c>
      <c r="C2" s="370"/>
      <c r="D2" s="370"/>
      <c r="E2" s="370"/>
      <c r="F2" s="370"/>
      <c r="G2" s="370" t="s">
        <v>158</v>
      </c>
    </row>
    <row r="3" spans="1:7" ht="24.75" thickBot="1">
      <c r="A3" s="434" t="s">
        <v>657</v>
      </c>
      <c r="B3" s="356" t="s">
        <v>142</v>
      </c>
      <c r="C3" s="371"/>
      <c r="D3" s="371"/>
      <c r="E3" s="371"/>
      <c r="F3" s="371"/>
      <c r="G3" s="371"/>
    </row>
    <row r="4" spans="1:7" ht="14.25" thickBot="1">
      <c r="A4" s="228"/>
      <c r="B4" s="228"/>
      <c r="C4" s="229"/>
      <c r="D4" s="229"/>
      <c r="E4" s="229"/>
      <c r="F4" s="229"/>
      <c r="G4" s="229"/>
    </row>
    <row r="5" spans="1:7" ht="13.5" thickBot="1">
      <c r="A5" s="394" t="s">
        <v>659</v>
      </c>
      <c r="B5" s="230" t="s">
        <v>509</v>
      </c>
      <c r="C5" s="231" t="s">
        <v>510</v>
      </c>
      <c r="D5" s="231" t="s">
        <v>510</v>
      </c>
      <c r="E5" s="231" t="s">
        <v>510</v>
      </c>
      <c r="F5" s="231" t="s">
        <v>510</v>
      </c>
      <c r="G5" s="231" t="s">
        <v>510</v>
      </c>
    </row>
    <row r="6" spans="1:7" ht="13.5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  <c r="G6" s="199">
        <v>7</v>
      </c>
    </row>
    <row r="7" spans="1:7" ht="13.5" thickBot="1">
      <c r="A7" s="232"/>
      <c r="B7" s="233" t="s">
        <v>511</v>
      </c>
      <c r="C7" s="234"/>
      <c r="D7" s="234"/>
      <c r="E7" s="234"/>
      <c r="F7" s="234"/>
      <c r="G7" s="234"/>
    </row>
    <row r="8" spans="1:7" ht="13.5" thickBot="1">
      <c r="A8" s="197" t="s">
        <v>474</v>
      </c>
      <c r="B8" s="235" t="s">
        <v>120</v>
      </c>
      <c r="C8" s="631">
        <f>C13+C18</f>
        <v>80061200</v>
      </c>
      <c r="D8" s="631">
        <f>D13+D18</f>
        <v>80061200</v>
      </c>
      <c r="E8" s="631">
        <f>E13+E18</f>
        <v>80061200</v>
      </c>
      <c r="F8" s="631">
        <f>F13+F18</f>
        <v>80061200</v>
      </c>
      <c r="G8" s="631">
        <f>G13+G18</f>
        <v>80061200</v>
      </c>
    </row>
    <row r="9" spans="1:7" ht="12.75">
      <c r="A9" s="435" t="s">
        <v>557</v>
      </c>
      <c r="B9" s="10" t="s">
        <v>744</v>
      </c>
      <c r="C9" s="305">
        <f>'9.4.1.melléklet'!C9+'9.4.2.melléklet'!C9+'9.4.3.melléklet'!C9</f>
        <v>0</v>
      </c>
      <c r="D9" s="305">
        <f>'9.4.1.melléklet'!D9+'9.4.2.melléklet'!D9+'9.4.3.melléklet'!D9</f>
        <v>0</v>
      </c>
      <c r="E9" s="305">
        <f>'9.4.1.melléklet'!E9+'9.4.2.melléklet'!E9+'9.4.3.melléklet'!E9</f>
        <v>0</v>
      </c>
      <c r="F9" s="305">
        <f>'9.4.1.melléklet'!F9+'9.4.2.melléklet'!F9+'9.4.3.melléklet'!F9</f>
        <v>0</v>
      </c>
      <c r="G9" s="305">
        <f>'9.4.1.melléklet'!G9+'9.4.2.melléklet'!G9+'9.4.3.melléklet'!G9</f>
        <v>0</v>
      </c>
    </row>
    <row r="10" spans="1:7" ht="12.75">
      <c r="A10" s="436" t="s">
        <v>558</v>
      </c>
      <c r="B10" s="8" t="s">
        <v>745</v>
      </c>
      <c r="C10" s="306">
        <f>'9.4.1.melléklet'!C10+'9.4.2.melléklet'!C10+'9.4.3.melléklet'!C10</f>
        <v>0</v>
      </c>
      <c r="D10" s="306">
        <f>'9.4.1.melléklet'!D10+'9.4.2.melléklet'!D10+'9.4.3.melléklet'!D10</f>
        <v>0</v>
      </c>
      <c r="E10" s="306">
        <f>'9.4.1.melléklet'!E10+'9.4.2.melléklet'!E10+'9.4.3.melléklet'!E10</f>
        <v>0</v>
      </c>
      <c r="F10" s="306">
        <f>'9.4.1.melléklet'!F10+'9.4.2.melléklet'!F10+'9.4.3.melléklet'!F10</f>
        <v>0</v>
      </c>
      <c r="G10" s="306">
        <f>'9.4.1.melléklet'!G10+'9.4.2.melléklet'!G10+'9.4.3.melléklet'!G10</f>
        <v>0</v>
      </c>
    </row>
    <row r="11" spans="1:7" ht="12.75">
      <c r="A11" s="436" t="s">
        <v>559</v>
      </c>
      <c r="B11" s="8" t="s">
        <v>746</v>
      </c>
      <c r="C11" s="306">
        <f>'9.4.1.melléklet'!C11+'9.4.2.melléklet'!C11+'9.4.3.melléklet'!C11</f>
        <v>0</v>
      </c>
      <c r="D11" s="306">
        <f>'9.4.1.melléklet'!D11+'9.4.2.melléklet'!D11+'9.4.3.melléklet'!D11</f>
        <v>0</v>
      </c>
      <c r="E11" s="306">
        <f>'9.4.1.melléklet'!E11+'9.4.2.melléklet'!E11+'9.4.3.melléklet'!E11</f>
        <v>0</v>
      </c>
      <c r="F11" s="306">
        <f>'9.4.1.melléklet'!F11+'9.4.2.melléklet'!F11+'9.4.3.melléklet'!F11</f>
        <v>0</v>
      </c>
      <c r="G11" s="306">
        <f>'9.4.1.melléklet'!G11+'9.4.2.melléklet'!G11+'9.4.3.melléklet'!G11</f>
        <v>0</v>
      </c>
    </row>
    <row r="12" spans="1:7" ht="12.75">
      <c r="A12" s="436" t="s">
        <v>560</v>
      </c>
      <c r="B12" s="8" t="s">
        <v>747</v>
      </c>
      <c r="C12" s="306">
        <f>'9.4.1.melléklet'!C12+'9.4.2.melléklet'!C12+'9.4.3.melléklet'!C12</f>
        <v>0</v>
      </c>
      <c r="D12" s="306">
        <f>'9.4.1.melléklet'!D12+'9.4.2.melléklet'!D12+'9.4.3.melléklet'!D12</f>
        <v>0</v>
      </c>
      <c r="E12" s="306">
        <f>'9.4.1.melléklet'!E12+'9.4.2.melléklet'!E12+'9.4.3.melléklet'!E12</f>
        <v>0</v>
      </c>
      <c r="F12" s="306">
        <f>'9.4.1.melléklet'!F12+'9.4.2.melléklet'!F12+'9.4.3.melléklet'!F12</f>
        <v>0</v>
      </c>
      <c r="G12" s="306">
        <f>'9.4.1.melléklet'!G12+'9.4.2.melléklet'!G12+'9.4.3.melléklet'!G12</f>
        <v>0</v>
      </c>
    </row>
    <row r="13" spans="1:7" ht="12.75">
      <c r="A13" s="436" t="s">
        <v>602</v>
      </c>
      <c r="B13" s="8" t="s">
        <v>748</v>
      </c>
      <c r="C13" s="306">
        <v>75061200</v>
      </c>
      <c r="D13" s="306">
        <v>75061200</v>
      </c>
      <c r="E13" s="306">
        <v>75061200</v>
      </c>
      <c r="F13" s="306">
        <v>75061200</v>
      </c>
      <c r="G13" s="306">
        <v>75061200</v>
      </c>
    </row>
    <row r="14" spans="1:7" ht="12.75">
      <c r="A14" s="436" t="s">
        <v>561</v>
      </c>
      <c r="B14" s="8" t="s">
        <v>121</v>
      </c>
      <c r="C14" s="306">
        <f>'9.4.1.melléklet'!C14+'9.4.2.melléklet'!C14+'9.4.3.melléklet'!C14</f>
        <v>0</v>
      </c>
      <c r="D14" s="306">
        <f>'9.4.1.melléklet'!D14+'9.4.2.melléklet'!D14+'9.4.3.melléklet'!D14</f>
        <v>0</v>
      </c>
      <c r="E14" s="306">
        <f>'9.4.1.melléklet'!E14+'9.4.2.melléklet'!E14+'9.4.3.melléklet'!E14</f>
        <v>0</v>
      </c>
      <c r="F14" s="306">
        <f>'9.4.1.melléklet'!F14+'9.4.2.melléklet'!F14+'9.4.3.melléklet'!F14</f>
        <v>0</v>
      </c>
      <c r="G14" s="306">
        <f>'9.4.1.melléklet'!G14+'9.4.2.melléklet'!G14+'9.4.3.melléklet'!G14</f>
        <v>0</v>
      </c>
    </row>
    <row r="15" spans="1:7" ht="12.75">
      <c r="A15" s="436" t="s">
        <v>562</v>
      </c>
      <c r="B15" s="7" t="s">
        <v>122</v>
      </c>
      <c r="C15" s="306">
        <f>'9.4.1.melléklet'!C15+'9.4.2.melléklet'!C15+'9.4.3.melléklet'!C15</f>
        <v>0</v>
      </c>
      <c r="D15" s="306">
        <f>'9.4.1.melléklet'!D15+'9.4.2.melléklet'!D15+'9.4.3.melléklet'!D15</f>
        <v>0</v>
      </c>
      <c r="E15" s="306">
        <f>'9.4.1.melléklet'!E15+'9.4.2.melléklet'!E15+'9.4.3.melléklet'!E15</f>
        <v>0</v>
      </c>
      <c r="F15" s="306">
        <f>'9.4.1.melléklet'!F15+'9.4.2.melléklet'!F15+'9.4.3.melléklet'!F15</f>
        <v>0</v>
      </c>
      <c r="G15" s="306">
        <f>'9.4.1.melléklet'!G15+'9.4.2.melléklet'!G15+'9.4.3.melléklet'!G15</f>
        <v>0</v>
      </c>
    </row>
    <row r="16" spans="1:7" ht="12.75">
      <c r="A16" s="436" t="s">
        <v>572</v>
      </c>
      <c r="B16" s="8" t="s">
        <v>751</v>
      </c>
      <c r="C16" s="306">
        <f>'9.4.1.melléklet'!C16+'9.4.2.melléklet'!C16+'9.4.3.melléklet'!C16</f>
        <v>0</v>
      </c>
      <c r="D16" s="306">
        <f>'9.4.1.melléklet'!D16+'9.4.2.melléklet'!D16+'9.4.3.melléklet'!D16</f>
        <v>0</v>
      </c>
      <c r="E16" s="306">
        <f>'9.4.1.melléklet'!E16+'9.4.2.melléklet'!E16+'9.4.3.melléklet'!E16</f>
        <v>0</v>
      </c>
      <c r="F16" s="306">
        <v>1400</v>
      </c>
      <c r="G16" s="306">
        <v>1400</v>
      </c>
    </row>
    <row r="17" spans="1:7" ht="12.75">
      <c r="A17" s="436" t="s">
        <v>573</v>
      </c>
      <c r="B17" s="8" t="s">
        <v>752</v>
      </c>
      <c r="C17" s="306">
        <f>'9.4.1.melléklet'!C17+'9.4.2.melléklet'!C17+'9.4.3.melléklet'!C17</f>
        <v>0</v>
      </c>
      <c r="D17" s="306">
        <f>'9.4.1.melléklet'!D17+'9.4.2.melléklet'!D17+'9.4.3.melléklet'!D17</f>
        <v>0</v>
      </c>
      <c r="E17" s="306">
        <f>'9.4.1.melléklet'!E17+'9.4.2.melléklet'!E17+'9.4.3.melléklet'!E17</f>
        <v>0</v>
      </c>
      <c r="F17" s="306">
        <f>'9.4.1.melléklet'!F17+'9.4.2.melléklet'!F17+'9.4.3.melléklet'!F17</f>
        <v>0</v>
      </c>
      <c r="G17" s="306">
        <f>'9.4.1.melléklet'!G17+'9.4.2.melléklet'!G17+'9.4.3.melléklet'!G17</f>
        <v>0</v>
      </c>
    </row>
    <row r="18" spans="1:7" ht="13.5" thickBot="1">
      <c r="A18" s="436" t="s">
        <v>574</v>
      </c>
      <c r="B18" s="7" t="s">
        <v>753</v>
      </c>
      <c r="C18" s="308">
        <v>5000000</v>
      </c>
      <c r="D18" s="308">
        <v>5000000</v>
      </c>
      <c r="E18" s="308">
        <v>5000000</v>
      </c>
      <c r="F18" s="308">
        <v>5000000</v>
      </c>
      <c r="G18" s="308">
        <v>5000000</v>
      </c>
    </row>
    <row r="19" spans="1:7" ht="13.5" thickBot="1">
      <c r="A19" s="197" t="s">
        <v>475</v>
      </c>
      <c r="B19" s="235" t="s">
        <v>123</v>
      </c>
      <c r="C19" s="631">
        <f>SUM(C20:C22)</f>
        <v>0</v>
      </c>
      <c r="D19" s="631">
        <f>SUM(D20:D22)</f>
        <v>0</v>
      </c>
      <c r="E19" s="631">
        <f>SUM(E20:E22)</f>
        <v>0</v>
      </c>
      <c r="F19" s="631">
        <f>SUM(F20:F22)</f>
        <v>0</v>
      </c>
      <c r="G19" s="631">
        <f>SUM(G20:G22)</f>
        <v>0</v>
      </c>
    </row>
    <row r="20" spans="1:7" ht="12.75">
      <c r="A20" s="436" t="s">
        <v>563</v>
      </c>
      <c r="B20" s="9" t="s">
        <v>719</v>
      </c>
      <c r="C20" s="306">
        <f>'9.4.1.melléklet'!C20+'9.4.2.melléklet'!C20+'9.4.3.melléklet'!C20</f>
        <v>0</v>
      </c>
      <c r="D20" s="306">
        <f>'9.4.1.melléklet'!D20+'9.4.2.melléklet'!D20+'9.4.3.melléklet'!D20</f>
        <v>0</v>
      </c>
      <c r="E20" s="306">
        <f>'9.4.1.melléklet'!E20+'9.4.2.melléklet'!E20+'9.4.3.melléklet'!E20</f>
        <v>0</v>
      </c>
      <c r="F20" s="306">
        <f>'9.4.1.melléklet'!F20+'9.4.2.melléklet'!F20+'9.4.3.melléklet'!F20</f>
        <v>0</v>
      </c>
      <c r="G20" s="306">
        <f>'9.4.1.melléklet'!G20+'9.4.2.melléklet'!G20+'9.4.3.melléklet'!G20</f>
        <v>0</v>
      </c>
    </row>
    <row r="21" spans="1:7" ht="12.75">
      <c r="A21" s="436" t="s">
        <v>564</v>
      </c>
      <c r="B21" s="8" t="s">
        <v>124</v>
      </c>
      <c r="C21" s="312"/>
      <c r="D21" s="312"/>
      <c r="E21" s="312"/>
      <c r="F21" s="312"/>
      <c r="G21" s="312"/>
    </row>
    <row r="22" spans="1:7" ht="12.75">
      <c r="A22" s="436" t="s">
        <v>565</v>
      </c>
      <c r="B22" s="8" t="s">
        <v>125</v>
      </c>
      <c r="C22" s="312"/>
      <c r="D22" s="312"/>
      <c r="E22" s="312"/>
      <c r="F22" s="312"/>
      <c r="G22" s="312"/>
    </row>
    <row r="23" spans="1:7" ht="13.5" thickBot="1">
      <c r="A23" s="436" t="s">
        <v>566</v>
      </c>
      <c r="B23" s="8" t="s">
        <v>459</v>
      </c>
      <c r="C23" s="312"/>
      <c r="D23" s="312"/>
      <c r="E23" s="312"/>
      <c r="F23" s="312"/>
      <c r="G23" s="312"/>
    </row>
    <row r="24" spans="1:7" ht="13.5" thickBot="1">
      <c r="A24" s="205" t="s">
        <v>476</v>
      </c>
      <c r="B24" s="120" t="s">
        <v>628</v>
      </c>
      <c r="C24" s="341"/>
      <c r="D24" s="341"/>
      <c r="E24" s="341"/>
      <c r="F24" s="341"/>
      <c r="G24" s="341"/>
    </row>
    <row r="25" spans="1:7" ht="13.5" thickBot="1">
      <c r="A25" s="205" t="s">
        <v>477</v>
      </c>
      <c r="B25" s="120" t="s">
        <v>126</v>
      </c>
      <c r="C25" s="314">
        <f>+C26+C27</f>
        <v>0</v>
      </c>
      <c r="D25" s="314">
        <f>+D26+D27</f>
        <v>0</v>
      </c>
      <c r="E25" s="314">
        <f>+E26+E27</f>
        <v>0</v>
      </c>
      <c r="F25" s="314">
        <f>+F26+F27</f>
        <v>0</v>
      </c>
      <c r="G25" s="314">
        <f>+G26+G27</f>
        <v>0</v>
      </c>
    </row>
    <row r="26" spans="1:7" ht="12.75">
      <c r="A26" s="437" t="s">
        <v>729</v>
      </c>
      <c r="B26" s="438" t="s">
        <v>124</v>
      </c>
      <c r="C26" s="74"/>
      <c r="D26" s="74"/>
      <c r="E26" s="74"/>
      <c r="F26" s="74"/>
      <c r="G26" s="74"/>
    </row>
    <row r="27" spans="1:7" ht="12.75">
      <c r="A27" s="437" t="s">
        <v>732</v>
      </c>
      <c r="B27" s="439" t="s">
        <v>127</v>
      </c>
      <c r="C27" s="74"/>
      <c r="D27" s="74"/>
      <c r="E27" s="74"/>
      <c r="F27" s="74"/>
      <c r="G27" s="74"/>
    </row>
    <row r="28" spans="1:7" ht="13.5" thickBot="1">
      <c r="A28" s="436" t="s">
        <v>733</v>
      </c>
      <c r="B28" s="440" t="s">
        <v>128</v>
      </c>
      <c r="C28" s="74"/>
      <c r="D28" s="74"/>
      <c r="E28" s="74"/>
      <c r="F28" s="74"/>
      <c r="G28" s="74"/>
    </row>
    <row r="29" spans="1:7" ht="13.5" thickBot="1">
      <c r="A29" s="205" t="s">
        <v>478</v>
      </c>
      <c r="B29" s="120" t="s">
        <v>129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314">
        <f>+F30+F31+F32</f>
        <v>0</v>
      </c>
      <c r="G29" s="314">
        <f>+G30+G31+G32</f>
        <v>0</v>
      </c>
    </row>
    <row r="30" spans="1:7" ht="12.75">
      <c r="A30" s="437" t="s">
        <v>550</v>
      </c>
      <c r="B30" s="438" t="s">
        <v>758</v>
      </c>
      <c r="C30" s="74"/>
      <c r="D30" s="74"/>
      <c r="E30" s="74"/>
      <c r="F30" s="74"/>
      <c r="G30" s="74"/>
    </row>
    <row r="31" spans="1:7" ht="12.75">
      <c r="A31" s="437" t="s">
        <v>551</v>
      </c>
      <c r="B31" s="439" t="s">
        <v>759</v>
      </c>
      <c r="C31" s="74"/>
      <c r="D31" s="74"/>
      <c r="E31" s="74"/>
      <c r="F31" s="74"/>
      <c r="G31" s="74"/>
    </row>
    <row r="32" spans="1:7" ht="13.5" thickBot="1">
      <c r="A32" s="436" t="s">
        <v>552</v>
      </c>
      <c r="B32" s="136" t="s">
        <v>760</v>
      </c>
      <c r="C32" s="74"/>
      <c r="D32" s="74"/>
      <c r="E32" s="74"/>
      <c r="F32" s="74"/>
      <c r="G32" s="74"/>
    </row>
    <row r="33" spans="1:7" ht="13.5" thickBot="1">
      <c r="A33" s="205" t="s">
        <v>479</v>
      </c>
      <c r="B33" s="120" t="s">
        <v>75</v>
      </c>
      <c r="C33" s="341"/>
      <c r="D33" s="341"/>
      <c r="E33" s="341"/>
      <c r="F33" s="341"/>
      <c r="G33" s="341"/>
    </row>
    <row r="34" spans="1:7" ht="13.5" thickBot="1">
      <c r="A34" s="205" t="s">
        <v>480</v>
      </c>
      <c r="B34" s="120" t="s">
        <v>130</v>
      </c>
      <c r="C34" s="363"/>
      <c r="D34" s="363"/>
      <c r="E34" s="363">
        <v>2912240</v>
      </c>
      <c r="F34" s="341">
        <v>2989820</v>
      </c>
      <c r="G34" s="341">
        <v>2915510</v>
      </c>
    </row>
    <row r="35" spans="1:7" ht="13.5" thickBot="1">
      <c r="A35" s="197" t="s">
        <v>481</v>
      </c>
      <c r="B35" s="120" t="s">
        <v>131</v>
      </c>
      <c r="C35" s="364">
        <f>C8</f>
        <v>80061200</v>
      </c>
      <c r="D35" s="364">
        <f>D8</f>
        <v>80061200</v>
      </c>
      <c r="E35" s="364">
        <f>E8</f>
        <v>80061200</v>
      </c>
      <c r="F35" s="364">
        <v>83052420</v>
      </c>
      <c r="G35" s="364">
        <v>82978110</v>
      </c>
    </row>
    <row r="36" spans="1:7" ht="13.5" thickBot="1">
      <c r="A36" s="236" t="s">
        <v>482</v>
      </c>
      <c r="B36" s="120" t="s">
        <v>132</v>
      </c>
      <c r="C36" s="364">
        <f>C39</f>
        <v>89468043</v>
      </c>
      <c r="D36" s="364">
        <f>D39+D37</f>
        <v>92356683</v>
      </c>
      <c r="E36" s="364">
        <f>E39+E37</f>
        <v>98813696</v>
      </c>
      <c r="F36" s="364">
        <f>F39+F37</f>
        <v>100903224</v>
      </c>
      <c r="G36" s="364">
        <f>G39+G37</f>
        <v>100977534</v>
      </c>
    </row>
    <row r="37" spans="1:7" ht="12.75">
      <c r="A37" s="437" t="s">
        <v>133</v>
      </c>
      <c r="B37" s="438" t="s">
        <v>693</v>
      </c>
      <c r="C37" s="305">
        <f>'9.4.1.melléklet'!C37+'9.4.2.melléklet'!C37+'9.4.3.melléklet'!C37</f>
        <v>0</v>
      </c>
      <c r="D37" s="305">
        <v>74310</v>
      </c>
      <c r="E37" s="305">
        <v>74310</v>
      </c>
      <c r="F37" s="305"/>
      <c r="G37" s="305">
        <v>74310</v>
      </c>
    </row>
    <row r="38" spans="1:7" ht="12.75">
      <c r="A38" s="437" t="s">
        <v>134</v>
      </c>
      <c r="B38" s="439" t="s">
        <v>460</v>
      </c>
      <c r="C38" s="305">
        <f>'9.4.1.melléklet'!C38+'9.4.2.melléklet'!C38+'9.4.3.melléklet'!C38</f>
        <v>0</v>
      </c>
      <c r="D38" s="305">
        <f>'9.4.1.melléklet'!D38+'9.4.2.melléklet'!D38+'9.4.3.melléklet'!D38</f>
        <v>0</v>
      </c>
      <c r="E38" s="305">
        <f>'9.4.1.melléklet'!E38+'9.4.2.melléklet'!E38+'9.4.3.melléklet'!E38</f>
        <v>0</v>
      </c>
      <c r="F38" s="305">
        <f>'9.4.1.melléklet'!F38+'9.4.2.melléklet'!F38+'9.4.3.melléklet'!F38</f>
        <v>0</v>
      </c>
      <c r="G38" s="305">
        <f>'9.4.1.melléklet'!G38+'9.4.2.melléklet'!G38+'9.4.3.melléklet'!G38</f>
        <v>0</v>
      </c>
    </row>
    <row r="39" spans="1:7" ht="13.5" thickBot="1">
      <c r="A39" s="436" t="s">
        <v>135</v>
      </c>
      <c r="B39" s="136" t="s">
        <v>136</v>
      </c>
      <c r="C39" s="305">
        <v>89468043</v>
      </c>
      <c r="D39" s="305">
        <v>92282373</v>
      </c>
      <c r="E39" s="305">
        <v>98739386</v>
      </c>
      <c r="F39" s="305">
        <v>100903224</v>
      </c>
      <c r="G39" s="305">
        <v>100903224</v>
      </c>
    </row>
    <row r="40" spans="1:7" ht="13.5" thickBot="1">
      <c r="A40" s="236" t="s">
        <v>483</v>
      </c>
      <c r="B40" s="237" t="s">
        <v>137</v>
      </c>
      <c r="C40" s="367">
        <f>+C35+C36</f>
        <v>169529243</v>
      </c>
      <c r="D40" s="367">
        <f>+D35+D36</f>
        <v>172417883</v>
      </c>
      <c r="E40" s="367">
        <f>+E35+E36+E34</f>
        <v>181787136</v>
      </c>
      <c r="F40" s="367">
        <f>+F35+F36</f>
        <v>183955644</v>
      </c>
      <c r="G40" s="367">
        <f>+G35+G36</f>
        <v>183955644</v>
      </c>
    </row>
    <row r="41" spans="1:7" ht="13.5" thickBot="1">
      <c r="A41" s="238"/>
      <c r="B41" s="239"/>
      <c r="C41" s="365"/>
      <c r="D41" s="365"/>
      <c r="E41" s="365"/>
      <c r="F41" s="365"/>
      <c r="G41" s="365"/>
    </row>
    <row r="42" spans="1:7" ht="13.5" thickBot="1">
      <c r="A42" s="242"/>
      <c r="B42" s="243" t="s">
        <v>513</v>
      </c>
      <c r="C42" s="367"/>
      <c r="D42" s="367"/>
      <c r="E42" s="367"/>
      <c r="F42" s="367"/>
      <c r="G42" s="367"/>
    </row>
    <row r="43" spans="1:7" ht="13.5" thickBot="1">
      <c r="A43" s="205" t="s">
        <v>474</v>
      </c>
      <c r="B43" s="120" t="s">
        <v>138</v>
      </c>
      <c r="C43" s="314">
        <f>C44+C45+C46</f>
        <v>169529243</v>
      </c>
      <c r="D43" s="314">
        <f>D44+D45+D46</f>
        <v>172417883</v>
      </c>
      <c r="E43" s="314">
        <f>E44+E45+E46</f>
        <v>178874896</v>
      </c>
      <c r="F43" s="314">
        <f>F44+F45+F46</f>
        <v>183955644</v>
      </c>
      <c r="G43" s="314">
        <f>G44+G45+G46</f>
        <v>183955644</v>
      </c>
    </row>
    <row r="44" spans="1:7" ht="12.75">
      <c r="A44" s="436" t="s">
        <v>557</v>
      </c>
      <c r="B44" s="9" t="s">
        <v>504</v>
      </c>
      <c r="C44" s="305">
        <v>89790000</v>
      </c>
      <c r="D44" s="305">
        <v>92145088</v>
      </c>
      <c r="E44" s="305">
        <v>97474462</v>
      </c>
      <c r="F44" s="305">
        <v>99223018</v>
      </c>
      <c r="G44" s="305">
        <v>98975983</v>
      </c>
    </row>
    <row r="45" spans="1:7" ht="12.75">
      <c r="A45" s="436" t="s">
        <v>558</v>
      </c>
      <c r="B45" s="8" t="s">
        <v>637</v>
      </c>
      <c r="C45" s="305">
        <v>22906243</v>
      </c>
      <c r="D45" s="305">
        <v>23365485</v>
      </c>
      <c r="E45" s="305">
        <v>24493124</v>
      </c>
      <c r="F45" s="305">
        <v>24834096</v>
      </c>
      <c r="G45" s="305">
        <v>24834096</v>
      </c>
    </row>
    <row r="46" spans="1:7" ht="12.75">
      <c r="A46" s="436" t="s">
        <v>559</v>
      </c>
      <c r="B46" s="8" t="s">
        <v>594</v>
      </c>
      <c r="C46" s="305">
        <v>56833000</v>
      </c>
      <c r="D46" s="305">
        <v>56907310</v>
      </c>
      <c r="E46" s="305">
        <v>56907310</v>
      </c>
      <c r="F46" s="305">
        <v>59898530</v>
      </c>
      <c r="G46" s="305">
        <v>60145565</v>
      </c>
    </row>
    <row r="47" spans="1:7" ht="12.75">
      <c r="A47" s="436" t="s">
        <v>560</v>
      </c>
      <c r="B47" s="8" t="s">
        <v>638</v>
      </c>
      <c r="C47" s="305">
        <f>'9.4.1.melléklet'!C47+'9.4.2.melléklet'!C47+'9.4.3.melléklet'!C47</f>
        <v>0</v>
      </c>
      <c r="D47" s="305">
        <f>'9.4.1.melléklet'!D47+'9.4.2.melléklet'!D47+'9.4.3.melléklet'!D47</f>
        <v>0</v>
      </c>
      <c r="E47" s="305">
        <f>'9.4.1.melléklet'!E47+'9.4.2.melléklet'!E47+'9.4.3.melléklet'!E47</f>
        <v>0</v>
      </c>
      <c r="F47" s="305">
        <f>'9.4.1.melléklet'!F47+'9.4.2.melléklet'!F47+'9.4.3.melléklet'!F47</f>
        <v>0</v>
      </c>
      <c r="G47" s="305">
        <f>'9.4.1.melléklet'!G47+'9.4.2.melléklet'!G47+'9.4.3.melléklet'!G47</f>
        <v>0</v>
      </c>
    </row>
    <row r="48" spans="1:7" ht="13.5" thickBot="1">
      <c r="A48" s="436" t="s">
        <v>602</v>
      </c>
      <c r="B48" s="8" t="s">
        <v>639</v>
      </c>
      <c r="C48" s="305">
        <f>'9.4.1.melléklet'!C48+'9.4.2.melléklet'!C48+'9.4.3.melléklet'!C48</f>
        <v>0</v>
      </c>
      <c r="D48" s="305">
        <f>'9.4.1.melléklet'!D48+'9.4.2.melléklet'!D48+'9.4.3.melléklet'!D48</f>
        <v>0</v>
      </c>
      <c r="E48" s="305">
        <f>'9.4.1.melléklet'!E48+'9.4.2.melléklet'!E48+'9.4.3.melléklet'!E48</f>
        <v>0</v>
      </c>
      <c r="F48" s="305">
        <f>'9.4.1.melléklet'!F48+'9.4.2.melléklet'!F48+'9.4.3.melléklet'!F48</f>
        <v>0</v>
      </c>
      <c r="G48" s="305">
        <f>'9.4.1.melléklet'!G48+'9.4.2.melléklet'!G48+'9.4.3.melléklet'!G48</f>
        <v>0</v>
      </c>
    </row>
    <row r="49" spans="1:7" ht="13.5" thickBot="1">
      <c r="A49" s="205" t="s">
        <v>475</v>
      </c>
      <c r="B49" s="120" t="s">
        <v>139</v>
      </c>
      <c r="C49" s="314">
        <f>SUM(C50:C52)</f>
        <v>0</v>
      </c>
      <c r="D49" s="314">
        <f>SUM(D50:D52)</f>
        <v>0</v>
      </c>
      <c r="E49" s="314">
        <f>SUM(E50:E52)</f>
        <v>2912240</v>
      </c>
      <c r="F49" s="314">
        <f>SUM(F50:F52)</f>
        <v>0</v>
      </c>
      <c r="G49" s="314">
        <f>SUM(G50:G52)</f>
        <v>0</v>
      </c>
    </row>
    <row r="50" spans="1:7" ht="12.75">
      <c r="A50" s="436" t="s">
        <v>563</v>
      </c>
      <c r="B50" s="9" t="s">
        <v>686</v>
      </c>
      <c r="C50" s="74"/>
      <c r="D50" s="74"/>
      <c r="E50" s="74">
        <v>2912240</v>
      </c>
      <c r="F50" s="74"/>
      <c r="G50" s="74"/>
    </row>
    <row r="51" spans="1:7" ht="12.75">
      <c r="A51" s="436" t="s">
        <v>564</v>
      </c>
      <c r="B51" s="8" t="s">
        <v>641</v>
      </c>
      <c r="C51" s="77"/>
      <c r="D51" s="77"/>
      <c r="E51" s="77"/>
      <c r="F51" s="77"/>
      <c r="G51" s="77"/>
    </row>
    <row r="52" spans="1:7" ht="12.75">
      <c r="A52" s="436" t="s">
        <v>565</v>
      </c>
      <c r="B52" s="8" t="s">
        <v>514</v>
      </c>
      <c r="C52" s="77"/>
      <c r="D52" s="77"/>
      <c r="E52" s="77"/>
      <c r="F52" s="77"/>
      <c r="G52" s="77"/>
    </row>
    <row r="53" spans="1:7" ht="13.5" thickBot="1">
      <c r="A53" s="436" t="s">
        <v>566</v>
      </c>
      <c r="B53" s="8" t="s">
        <v>461</v>
      </c>
      <c r="C53" s="77"/>
      <c r="D53" s="77"/>
      <c r="E53" s="77"/>
      <c r="F53" s="77"/>
      <c r="G53" s="77"/>
    </row>
    <row r="54" spans="1:7" ht="13.5" thickBot="1">
      <c r="A54" s="205" t="s">
        <v>476</v>
      </c>
      <c r="B54" s="244" t="s">
        <v>140</v>
      </c>
      <c r="C54" s="368">
        <f>+C43+C49</f>
        <v>169529243</v>
      </c>
      <c r="D54" s="368">
        <f>+D43+D49</f>
        <v>172417883</v>
      </c>
      <c r="E54" s="368">
        <f>+E43+E49</f>
        <v>181787136</v>
      </c>
      <c r="F54" s="368">
        <f>+F43+F49</f>
        <v>183955644</v>
      </c>
      <c r="G54" s="368">
        <f>+G43+G49</f>
        <v>183955644</v>
      </c>
    </row>
    <row r="55" spans="1:7" ht="13.5" thickBot="1">
      <c r="A55" s="245"/>
      <c r="B55" s="246"/>
      <c r="C55" s="369"/>
      <c r="D55" s="369"/>
      <c r="E55" s="369"/>
      <c r="F55" s="369"/>
      <c r="G55" s="369"/>
    </row>
    <row r="56" spans="1:7" ht="13.5" thickBot="1">
      <c r="A56" s="247" t="s">
        <v>660</v>
      </c>
      <c r="B56" s="248"/>
      <c r="C56" s="117">
        <v>31</v>
      </c>
      <c r="D56" s="117">
        <v>31</v>
      </c>
      <c r="E56" s="117">
        <v>31</v>
      </c>
      <c r="F56" s="117">
        <v>31</v>
      </c>
      <c r="G56" s="117">
        <v>31</v>
      </c>
    </row>
    <row r="57" spans="1:7" ht="13.5" thickBot="1">
      <c r="A57" s="247" t="s">
        <v>661</v>
      </c>
      <c r="B57" s="248"/>
      <c r="C57" s="117">
        <v>0</v>
      </c>
      <c r="D57" s="117">
        <v>0</v>
      </c>
      <c r="E57" s="117">
        <v>0</v>
      </c>
      <c r="F57" s="117">
        <v>0</v>
      </c>
      <c r="G57" s="117">
        <v>0</v>
      </c>
    </row>
    <row r="58" spans="1:7" ht="15.75">
      <c r="A58" s="1085" t="s">
        <v>905</v>
      </c>
      <c r="B58" s="1086"/>
      <c r="C58" s="1086"/>
      <c r="D58" s="1086"/>
      <c r="E58" s="1086"/>
      <c r="F58" s="246"/>
      <c r="G58" s="246"/>
    </row>
  </sheetData>
  <sheetProtection/>
  <mergeCells count="1">
    <mergeCell ref="A58:E58"/>
  </mergeCells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58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4"/>
      <c r="B1" s="226"/>
      <c r="C1" s="441" t="s">
        <v>862</v>
      </c>
    </row>
    <row r="2" spans="1:3" ht="24">
      <c r="A2" s="393" t="s">
        <v>658</v>
      </c>
      <c r="B2" s="355" t="s">
        <v>165</v>
      </c>
      <c r="C2" s="370" t="s">
        <v>158</v>
      </c>
    </row>
    <row r="3" spans="1:3" ht="13.5" thickBot="1">
      <c r="A3" s="434" t="s">
        <v>657</v>
      </c>
      <c r="B3" s="356" t="s">
        <v>143</v>
      </c>
      <c r="C3" s="371" t="s">
        <v>517</v>
      </c>
    </row>
    <row r="4" spans="1:3" ht="14.25" thickBot="1">
      <c r="A4" s="228"/>
      <c r="B4" s="228"/>
      <c r="C4" s="229"/>
    </row>
    <row r="5" spans="1:3" ht="13.5" thickBot="1">
      <c r="A5" s="394" t="s">
        <v>659</v>
      </c>
      <c r="B5" s="230" t="s">
        <v>509</v>
      </c>
      <c r="C5" s="231" t="s">
        <v>510</v>
      </c>
    </row>
    <row r="6" spans="1:3" ht="13.5" thickBot="1">
      <c r="A6" s="197">
        <v>1</v>
      </c>
      <c r="B6" s="198">
        <v>2</v>
      </c>
      <c r="C6" s="199">
        <v>3</v>
      </c>
    </row>
    <row r="7" spans="1:3" ht="13.5" thickBot="1">
      <c r="A7" s="232"/>
      <c r="B7" s="233" t="s">
        <v>511</v>
      </c>
      <c r="C7" s="234"/>
    </row>
    <row r="8" spans="1:3" ht="13.5" thickBot="1">
      <c r="A8" s="197" t="s">
        <v>474</v>
      </c>
      <c r="B8" s="235" t="s">
        <v>120</v>
      </c>
      <c r="C8" s="314">
        <f>SUM(C9:C18)</f>
        <v>0</v>
      </c>
    </row>
    <row r="9" spans="1:3" ht="12.75">
      <c r="A9" s="435" t="s">
        <v>557</v>
      </c>
      <c r="B9" s="10" t="s">
        <v>744</v>
      </c>
      <c r="C9" s="361"/>
    </row>
    <row r="10" spans="1:3" ht="12.75">
      <c r="A10" s="436" t="s">
        <v>558</v>
      </c>
      <c r="B10" s="8" t="s">
        <v>745</v>
      </c>
      <c r="C10" s="312"/>
    </row>
    <row r="11" spans="1:3" ht="12.75">
      <c r="A11" s="436" t="s">
        <v>559</v>
      </c>
      <c r="B11" s="8" t="s">
        <v>746</v>
      </c>
      <c r="C11" s="312"/>
    </row>
    <row r="12" spans="1:3" ht="12.75">
      <c r="A12" s="436" t="s">
        <v>560</v>
      </c>
      <c r="B12" s="8" t="s">
        <v>747</v>
      </c>
      <c r="C12" s="312"/>
    </row>
    <row r="13" spans="1:3" ht="12.75">
      <c r="A13" s="436" t="s">
        <v>602</v>
      </c>
      <c r="B13" s="8" t="s">
        <v>748</v>
      </c>
      <c r="C13" s="312"/>
    </row>
    <row r="14" spans="1:3" ht="12.75">
      <c r="A14" s="436" t="s">
        <v>561</v>
      </c>
      <c r="B14" s="8" t="s">
        <v>121</v>
      </c>
      <c r="C14" s="312"/>
    </row>
    <row r="15" spans="1:3" ht="12.75">
      <c r="A15" s="436" t="s">
        <v>562</v>
      </c>
      <c r="B15" s="7" t="s">
        <v>122</v>
      </c>
      <c r="C15" s="312"/>
    </row>
    <row r="16" spans="1:3" ht="12.75">
      <c r="A16" s="436" t="s">
        <v>572</v>
      </c>
      <c r="B16" s="8" t="s">
        <v>751</v>
      </c>
      <c r="C16" s="362"/>
    </row>
    <row r="17" spans="1:3" ht="12.75">
      <c r="A17" s="436" t="s">
        <v>573</v>
      </c>
      <c r="B17" s="8" t="s">
        <v>752</v>
      </c>
      <c r="C17" s="312"/>
    </row>
    <row r="18" spans="1:3" ht="13.5" thickBot="1">
      <c r="A18" s="436" t="s">
        <v>574</v>
      </c>
      <c r="B18" s="7" t="s">
        <v>753</v>
      </c>
      <c r="C18" s="313"/>
    </row>
    <row r="19" spans="1:3" ht="13.5" thickBot="1">
      <c r="A19" s="197" t="s">
        <v>475</v>
      </c>
      <c r="B19" s="235" t="s">
        <v>123</v>
      </c>
      <c r="C19" s="314">
        <f>SUM(C20:C22)</f>
        <v>0</v>
      </c>
    </row>
    <row r="20" spans="1:3" ht="12.75">
      <c r="A20" s="436" t="s">
        <v>563</v>
      </c>
      <c r="B20" s="9" t="s">
        <v>719</v>
      </c>
      <c r="C20" s="312"/>
    </row>
    <row r="21" spans="1:3" ht="12.75">
      <c r="A21" s="436" t="s">
        <v>564</v>
      </c>
      <c r="B21" s="8" t="s">
        <v>124</v>
      </c>
      <c r="C21" s="312"/>
    </row>
    <row r="22" spans="1:3" ht="12.75">
      <c r="A22" s="436" t="s">
        <v>565</v>
      </c>
      <c r="B22" s="8" t="s">
        <v>125</v>
      </c>
      <c r="C22" s="312"/>
    </row>
    <row r="23" spans="1:3" ht="13.5" thickBot="1">
      <c r="A23" s="436" t="s">
        <v>566</v>
      </c>
      <c r="B23" s="8" t="s">
        <v>459</v>
      </c>
      <c r="C23" s="312"/>
    </row>
    <row r="24" spans="1:3" ht="13.5" thickBot="1">
      <c r="A24" s="205" t="s">
        <v>476</v>
      </c>
      <c r="B24" s="120" t="s">
        <v>628</v>
      </c>
      <c r="C24" s="341"/>
    </row>
    <row r="25" spans="1:3" ht="13.5" thickBot="1">
      <c r="A25" s="205" t="s">
        <v>477</v>
      </c>
      <c r="B25" s="120" t="s">
        <v>126</v>
      </c>
      <c r="C25" s="314">
        <f>+C26+C27</f>
        <v>0</v>
      </c>
    </row>
    <row r="26" spans="1:3" ht="12.75">
      <c r="A26" s="437" t="s">
        <v>729</v>
      </c>
      <c r="B26" s="438" t="s">
        <v>124</v>
      </c>
      <c r="C26" s="74"/>
    </row>
    <row r="27" spans="1:3" ht="12.75">
      <c r="A27" s="437" t="s">
        <v>732</v>
      </c>
      <c r="B27" s="439" t="s">
        <v>127</v>
      </c>
      <c r="C27" s="315"/>
    </row>
    <row r="28" spans="1:3" ht="13.5" thickBot="1">
      <c r="A28" s="436" t="s">
        <v>733</v>
      </c>
      <c r="B28" s="440" t="s">
        <v>128</v>
      </c>
      <c r="C28" s="81"/>
    </row>
    <row r="29" spans="1:3" ht="13.5" thickBot="1">
      <c r="A29" s="205" t="s">
        <v>478</v>
      </c>
      <c r="B29" s="120" t="s">
        <v>129</v>
      </c>
      <c r="C29" s="314">
        <f>+C30+C31+C32</f>
        <v>0</v>
      </c>
    </row>
    <row r="30" spans="1:3" ht="12.75">
      <c r="A30" s="437" t="s">
        <v>550</v>
      </c>
      <c r="B30" s="438" t="s">
        <v>758</v>
      </c>
      <c r="C30" s="74"/>
    </row>
    <row r="31" spans="1:3" ht="12.75">
      <c r="A31" s="437" t="s">
        <v>551</v>
      </c>
      <c r="B31" s="439" t="s">
        <v>759</v>
      </c>
      <c r="C31" s="315"/>
    </row>
    <row r="32" spans="1:3" ht="13.5" thickBot="1">
      <c r="A32" s="436" t="s">
        <v>552</v>
      </c>
      <c r="B32" s="136" t="s">
        <v>760</v>
      </c>
      <c r="C32" s="81"/>
    </row>
    <row r="33" spans="1:3" ht="13.5" thickBot="1">
      <c r="A33" s="205" t="s">
        <v>479</v>
      </c>
      <c r="B33" s="120" t="s">
        <v>75</v>
      </c>
      <c r="C33" s="341"/>
    </row>
    <row r="34" spans="1:3" ht="13.5" thickBot="1">
      <c r="A34" s="205" t="s">
        <v>480</v>
      </c>
      <c r="B34" s="120" t="s">
        <v>130</v>
      </c>
      <c r="C34" s="363"/>
    </row>
    <row r="35" spans="1:3" ht="13.5" thickBot="1">
      <c r="A35" s="197" t="s">
        <v>481</v>
      </c>
      <c r="B35" s="120" t="s">
        <v>131</v>
      </c>
      <c r="C35" s="364">
        <f>+C8+C19+C24+C25+C29+C33+C34</f>
        <v>0</v>
      </c>
    </row>
    <row r="36" spans="1:3" ht="13.5" thickBot="1">
      <c r="A36" s="236" t="s">
        <v>482</v>
      </c>
      <c r="B36" s="120" t="s">
        <v>132</v>
      </c>
      <c r="C36" s="364">
        <f>+C37+C38+C39</f>
        <v>0</v>
      </c>
    </row>
    <row r="37" spans="1:3" ht="12.75">
      <c r="A37" s="437" t="s">
        <v>133</v>
      </c>
      <c r="B37" s="438" t="s">
        <v>693</v>
      </c>
      <c r="C37" s="74"/>
    </row>
    <row r="38" spans="1:3" ht="12.75">
      <c r="A38" s="437" t="s">
        <v>134</v>
      </c>
      <c r="B38" s="439" t="s">
        <v>460</v>
      </c>
      <c r="C38" s="315"/>
    </row>
    <row r="39" spans="1:3" ht="13.5" thickBot="1">
      <c r="A39" s="436" t="s">
        <v>135</v>
      </c>
      <c r="B39" s="136" t="s">
        <v>136</v>
      </c>
      <c r="C39" s="81"/>
    </row>
    <row r="40" spans="1:3" ht="13.5" thickBot="1">
      <c r="A40" s="236" t="s">
        <v>483</v>
      </c>
      <c r="B40" s="237" t="s">
        <v>137</v>
      </c>
      <c r="C40" s="367">
        <f>+C35+C36</f>
        <v>0</v>
      </c>
    </row>
    <row r="41" spans="1:3" ht="13.5" thickBot="1">
      <c r="A41" s="238"/>
      <c r="B41" s="239"/>
      <c r="C41" s="365"/>
    </row>
    <row r="42" spans="1:3" ht="13.5" thickBot="1">
      <c r="A42" s="242"/>
      <c r="B42" s="243" t="s">
        <v>513</v>
      </c>
      <c r="C42" s="367"/>
    </row>
    <row r="43" spans="1:3" ht="13.5" thickBot="1">
      <c r="A43" s="205" t="s">
        <v>474</v>
      </c>
      <c r="B43" s="120" t="s">
        <v>138</v>
      </c>
      <c r="C43" s="314">
        <f>SUM(C44:C48)</f>
        <v>0</v>
      </c>
    </row>
    <row r="44" spans="1:3" ht="12.75">
      <c r="A44" s="436" t="s">
        <v>557</v>
      </c>
      <c r="B44" s="9" t="s">
        <v>504</v>
      </c>
      <c r="C44" s="74"/>
    </row>
    <row r="45" spans="1:3" ht="12.75">
      <c r="A45" s="436" t="s">
        <v>558</v>
      </c>
      <c r="B45" s="8" t="s">
        <v>637</v>
      </c>
      <c r="C45" s="77"/>
    </row>
    <row r="46" spans="1:3" ht="12.75">
      <c r="A46" s="436" t="s">
        <v>559</v>
      </c>
      <c r="B46" s="8" t="s">
        <v>594</v>
      </c>
      <c r="C46" s="77"/>
    </row>
    <row r="47" spans="1:3" ht="12.75">
      <c r="A47" s="436" t="s">
        <v>560</v>
      </c>
      <c r="B47" s="8" t="s">
        <v>638</v>
      </c>
      <c r="C47" s="77"/>
    </row>
    <row r="48" spans="1:3" ht="13.5" thickBot="1">
      <c r="A48" s="436" t="s">
        <v>602</v>
      </c>
      <c r="B48" s="8" t="s">
        <v>639</v>
      </c>
      <c r="C48" s="77"/>
    </row>
    <row r="49" spans="1:3" ht="13.5" thickBot="1">
      <c r="A49" s="205" t="s">
        <v>475</v>
      </c>
      <c r="B49" s="120" t="s">
        <v>139</v>
      </c>
      <c r="C49" s="314">
        <f>SUM(C50:C52)</f>
        <v>0</v>
      </c>
    </row>
    <row r="50" spans="1:3" ht="12.75">
      <c r="A50" s="436" t="s">
        <v>563</v>
      </c>
      <c r="B50" s="9" t="s">
        <v>686</v>
      </c>
      <c r="C50" s="74"/>
    </row>
    <row r="51" spans="1:3" ht="12.75">
      <c r="A51" s="436" t="s">
        <v>564</v>
      </c>
      <c r="B51" s="8" t="s">
        <v>641</v>
      </c>
      <c r="C51" s="77"/>
    </row>
    <row r="52" spans="1:3" ht="12.75">
      <c r="A52" s="436" t="s">
        <v>565</v>
      </c>
      <c r="B52" s="8" t="s">
        <v>514</v>
      </c>
      <c r="C52" s="77"/>
    </row>
    <row r="53" spans="1:3" ht="13.5" thickBot="1">
      <c r="A53" s="436" t="s">
        <v>566</v>
      </c>
      <c r="B53" s="8" t="s">
        <v>461</v>
      </c>
      <c r="C53" s="77"/>
    </row>
    <row r="54" spans="1:3" ht="13.5" thickBot="1">
      <c r="A54" s="205" t="s">
        <v>476</v>
      </c>
      <c r="B54" s="244" t="s">
        <v>140</v>
      </c>
      <c r="C54" s="368">
        <f>+C43+C49</f>
        <v>0</v>
      </c>
    </row>
    <row r="55" spans="1:3" ht="13.5" thickBot="1">
      <c r="A55" s="245"/>
      <c r="B55" s="246"/>
      <c r="C55" s="369"/>
    </row>
    <row r="56" spans="1:3" ht="13.5" thickBot="1">
      <c r="A56" s="247" t="s">
        <v>660</v>
      </c>
      <c r="B56" s="248"/>
      <c r="C56" s="117"/>
    </row>
    <row r="57" spans="1:3" ht="13.5" thickBot="1">
      <c r="A57" s="247" t="s">
        <v>661</v>
      </c>
      <c r="B57" s="248"/>
      <c r="C57" s="117"/>
    </row>
    <row r="58" spans="1:3" ht="12.75">
      <c r="A58" s="245"/>
      <c r="B58" s="246"/>
      <c r="C58" s="246"/>
    </row>
    <row r="59" spans="1:3" ht="12.75">
      <c r="A59" s="245"/>
      <c r="B59" s="246"/>
      <c r="C59" s="246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124">
      <selection activeCell="A151" sqref="A151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7" width="21.625" style="378" customWidth="1"/>
    <col min="8" max="16384" width="9.375" style="400" customWidth="1"/>
  </cols>
  <sheetData>
    <row r="1" spans="1:7" ht="15.75" customHeight="1">
      <c r="A1" s="1060" t="s">
        <v>471</v>
      </c>
      <c r="B1" s="1060"/>
      <c r="C1" s="1060"/>
      <c r="D1" s="400"/>
      <c r="E1" s="400"/>
      <c r="F1" s="400"/>
      <c r="G1" s="400"/>
    </row>
    <row r="2" spans="1:7" ht="15.75" customHeight="1" thickBot="1">
      <c r="A2" s="1059" t="s">
        <v>606</v>
      </c>
      <c r="B2" s="1059"/>
      <c r="C2" s="304"/>
      <c r="D2" s="304"/>
      <c r="E2" s="304"/>
      <c r="F2" s="304"/>
      <c r="G2" s="304"/>
    </row>
    <row r="3" spans="1:7" ht="37.5" customHeight="1" thickBot="1">
      <c r="A3" s="23" t="s">
        <v>527</v>
      </c>
      <c r="B3" s="24" t="s">
        <v>473</v>
      </c>
      <c r="C3" s="38" t="s">
        <v>384</v>
      </c>
      <c r="D3" s="38" t="s">
        <v>865</v>
      </c>
      <c r="E3" s="38" t="s">
        <v>875</v>
      </c>
      <c r="F3" s="38" t="s">
        <v>880</v>
      </c>
      <c r="G3" s="38" t="s">
        <v>884</v>
      </c>
    </row>
    <row r="4" spans="1:7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  <c r="F4" s="397">
        <v>6</v>
      </c>
      <c r="G4" s="397">
        <v>7</v>
      </c>
    </row>
    <row r="5" spans="1:7" s="402" customFormat="1" ht="12" customHeight="1" thickBot="1">
      <c r="A5" s="20" t="s">
        <v>474</v>
      </c>
      <c r="B5" s="21" t="s">
        <v>711</v>
      </c>
      <c r="C5" s="294">
        <f>+C6+C7+C8+C9+C10+C11</f>
        <v>319212164</v>
      </c>
      <c r="D5" s="294">
        <f>+D6+D7+D8+D9+D10+D11</f>
        <v>322483419</v>
      </c>
      <c r="E5" s="294">
        <f>+E6+E7+E8+E9+E10+E11</f>
        <v>326352119</v>
      </c>
      <c r="F5" s="294">
        <f>+F6+F7+F8+F9+F10+F11</f>
        <v>347579284</v>
      </c>
      <c r="G5" s="294">
        <f>+G6+G7+G8+G9+G10+G11</f>
        <v>358324748</v>
      </c>
    </row>
    <row r="6" spans="1:7" s="402" customFormat="1" ht="12" customHeight="1">
      <c r="A6" s="15" t="s">
        <v>557</v>
      </c>
      <c r="B6" s="403" t="s">
        <v>712</v>
      </c>
      <c r="C6" s="297">
        <v>36361250</v>
      </c>
      <c r="D6" s="297">
        <v>34604850</v>
      </c>
      <c r="E6" s="297">
        <v>34604850</v>
      </c>
      <c r="F6" s="297">
        <v>34604850</v>
      </c>
      <c r="G6" s="297">
        <v>36737620</v>
      </c>
    </row>
    <row r="7" spans="1:7" s="402" customFormat="1" ht="12" customHeight="1">
      <c r="A7" s="14" t="s">
        <v>558</v>
      </c>
      <c r="B7" s="404" t="s">
        <v>713</v>
      </c>
      <c r="C7" s="297">
        <f>'1.1.melléklet'!C7-'1.3.melléklet'!C7-'1.4.melléklet'!C7</f>
        <v>127078800</v>
      </c>
      <c r="D7" s="297">
        <v>127078800</v>
      </c>
      <c r="E7" s="297">
        <v>127078800</v>
      </c>
      <c r="F7" s="297">
        <v>126609667</v>
      </c>
      <c r="G7" s="297">
        <v>127052600</v>
      </c>
    </row>
    <row r="8" spans="1:7" s="402" customFormat="1" ht="12" customHeight="1">
      <c r="A8" s="14" t="s">
        <v>559</v>
      </c>
      <c r="B8" s="404" t="s">
        <v>714</v>
      </c>
      <c r="C8" s="297">
        <f>'1.1.melléklet'!C8-'1.3.melléklet'!C8-'1.4.melléklet'!C8</f>
        <v>149147364</v>
      </c>
      <c r="D8" s="297">
        <v>149147364</v>
      </c>
      <c r="E8" s="297">
        <v>149147364</v>
      </c>
      <c r="F8" s="297">
        <v>167051121</v>
      </c>
      <c r="G8" s="297">
        <v>178837153</v>
      </c>
    </row>
    <row r="9" spans="1:7" s="402" customFormat="1" ht="12" customHeight="1">
      <c r="A9" s="14" t="s">
        <v>560</v>
      </c>
      <c r="B9" s="404" t="s">
        <v>715</v>
      </c>
      <c r="C9" s="297">
        <f>'1.1.melléklet'!C9-'1.3.melléklet'!C9-'1.4.melléklet'!C9</f>
        <v>6624750</v>
      </c>
      <c r="D9" s="297">
        <v>6624750</v>
      </c>
      <c r="E9" s="297">
        <v>6624750</v>
      </c>
      <c r="F9" s="297">
        <v>7571194</v>
      </c>
      <c r="G9" s="297">
        <v>8143871</v>
      </c>
    </row>
    <row r="10" spans="1:7" s="402" customFormat="1" ht="12" customHeight="1">
      <c r="A10" s="14" t="s">
        <v>602</v>
      </c>
      <c r="B10" s="404" t="s">
        <v>716</v>
      </c>
      <c r="C10" s="297">
        <f>'1.1.melléklet'!C10-'1.3.melléklet'!C10-'1.4.melléklet'!C10</f>
        <v>0</v>
      </c>
      <c r="D10" s="297">
        <v>813079</v>
      </c>
      <c r="E10" s="297">
        <v>1422889</v>
      </c>
      <c r="F10" s="297">
        <v>1975934</v>
      </c>
      <c r="G10" s="297">
        <v>2865544</v>
      </c>
    </row>
    <row r="11" spans="1:7" s="402" customFormat="1" ht="12" customHeight="1" thickBot="1">
      <c r="A11" s="16" t="s">
        <v>561</v>
      </c>
      <c r="B11" s="405" t="s">
        <v>717</v>
      </c>
      <c r="C11" s="877">
        <f>'1.1.melléklet'!C11-'1.3.melléklet'!C11-'1.4.melléklet'!C11</f>
        <v>0</v>
      </c>
      <c r="D11" s="877">
        <v>4214576</v>
      </c>
      <c r="E11" s="877">
        <v>7473466</v>
      </c>
      <c r="F11" s="877">
        <v>9766518</v>
      </c>
      <c r="G11" s="877">
        <v>4687960</v>
      </c>
    </row>
    <row r="12" spans="1:7" s="402" customFormat="1" ht="12" customHeight="1" thickBot="1">
      <c r="A12" s="20" t="s">
        <v>475</v>
      </c>
      <c r="B12" s="289" t="s">
        <v>718</v>
      </c>
      <c r="C12" s="878">
        <f>'1.1.melléklet'!C12-'1.3.melléklet'!C12-'1.4.melléklet'!C12</f>
        <v>11262000</v>
      </c>
      <c r="D12" s="878">
        <f>D15+D16</f>
        <v>13223220</v>
      </c>
      <c r="E12" s="878">
        <f>E15+E16</f>
        <v>14950200</v>
      </c>
      <c r="F12" s="878">
        <f>F15+F16</f>
        <v>17934282</v>
      </c>
      <c r="G12" s="878">
        <v>19349739</v>
      </c>
    </row>
    <row r="13" spans="1:7" s="402" customFormat="1" ht="12" customHeight="1">
      <c r="A13" s="15" t="s">
        <v>563</v>
      </c>
      <c r="B13" s="403" t="s">
        <v>719</v>
      </c>
      <c r="C13" s="297">
        <f>'1.1.melléklet'!C13-'1.3.melléklet'!C13-'1.4.melléklet'!C13</f>
        <v>0</v>
      </c>
      <c r="D13" s="297">
        <f>'1.1.melléklet'!D13-'1.3.melléklet'!D13-'1.4.melléklet'!D13</f>
        <v>0</v>
      </c>
      <c r="E13" s="297">
        <f>'1.1.melléklet'!E13-'1.3.melléklet'!E13-'1.4.melléklet'!E13</f>
        <v>0</v>
      </c>
      <c r="F13" s="297">
        <f>'1.1.melléklet'!F13-'1.3.melléklet'!F13-'1.4.melléklet'!F13</f>
        <v>0</v>
      </c>
      <c r="G13" s="297">
        <f>'1.1.melléklet'!G13-'1.3.melléklet'!G13-'1.4.melléklet'!G13</f>
        <v>0</v>
      </c>
    </row>
    <row r="14" spans="1:7" s="402" customFormat="1" ht="12" customHeight="1">
      <c r="A14" s="14" t="s">
        <v>564</v>
      </c>
      <c r="B14" s="404" t="s">
        <v>720</v>
      </c>
      <c r="C14" s="297">
        <f>'1.1.melléklet'!C14-'1.3.melléklet'!C14-'1.4.melléklet'!C14</f>
        <v>0</v>
      </c>
      <c r="D14" s="297">
        <f>'1.1.melléklet'!D14-'1.3.melléklet'!D14-'1.4.melléklet'!D14</f>
        <v>0</v>
      </c>
      <c r="E14" s="297">
        <f>'1.1.melléklet'!E14-'1.3.melléklet'!E14-'1.4.melléklet'!E14</f>
        <v>0</v>
      </c>
      <c r="F14" s="297">
        <f>'1.1.melléklet'!F14-'1.3.melléklet'!F14-'1.4.melléklet'!F14</f>
        <v>0</v>
      </c>
      <c r="G14" s="297">
        <f>'1.1.melléklet'!G14-'1.3.melléklet'!G14-'1.4.melléklet'!G14</f>
        <v>0</v>
      </c>
    </row>
    <row r="15" spans="1:7" s="402" customFormat="1" ht="12" customHeight="1">
      <c r="A15" s="14" t="s">
        <v>565</v>
      </c>
      <c r="B15" s="404" t="s">
        <v>300</v>
      </c>
      <c r="C15" s="297">
        <f>'1.1.melléklet'!C15-'1.3.melléklet'!C15-'1.4.melléklet'!C15</f>
        <v>11262000</v>
      </c>
      <c r="D15" s="297">
        <f>'1.1.melléklet'!D15-'1.3.melléklet'!D15-'1.4.melléklet'!D15</f>
        <v>11262000</v>
      </c>
      <c r="E15" s="297">
        <f>'1.1.melléklet'!E15-'1.3.melléklet'!E15-'1.4.melléklet'!E15</f>
        <v>11262000</v>
      </c>
      <c r="F15" s="297">
        <f>'1.1.melléklet'!F15-'1.3.melléklet'!F15-'1.4.melléklet'!F15</f>
        <v>11262000</v>
      </c>
      <c r="G15" s="297">
        <f>'1.1.melléklet'!G15-'1.3.melléklet'!G15-'1.4.melléklet'!G15</f>
        <v>11262000</v>
      </c>
    </row>
    <row r="16" spans="1:7" s="402" customFormat="1" ht="12" customHeight="1">
      <c r="A16" s="14" t="s">
        <v>566</v>
      </c>
      <c r="B16" s="404" t="s">
        <v>873</v>
      </c>
      <c r="C16" s="297">
        <f>'1.1.melléklet'!C16-'1.3.melléklet'!C16-'1.4.melléklet'!C16</f>
        <v>0</v>
      </c>
      <c r="D16" s="297">
        <f>'1.1.melléklet'!D16-'1.3.melléklet'!D16-'1.4.melléklet'!D16</f>
        <v>1961220</v>
      </c>
      <c r="E16" s="297">
        <f>'1.1.melléklet'!E16-'1.3.melléklet'!E16-'1.4.melléklet'!E16</f>
        <v>3688200</v>
      </c>
      <c r="F16" s="297">
        <f>'1.1.melléklet'!F16-'1.3.melléklet'!F16-'1.4.melléklet'!F16</f>
        <v>6672282</v>
      </c>
      <c r="G16" s="297">
        <f>'1.1.melléklet'!G16-'1.3.melléklet'!G16-'1.4.melléklet'!G16</f>
        <v>7542739</v>
      </c>
    </row>
    <row r="17" spans="1:7" s="402" customFormat="1" ht="12" customHeight="1">
      <c r="A17" s="14" t="s">
        <v>567</v>
      </c>
      <c r="B17" s="404" t="s">
        <v>302</v>
      </c>
      <c r="C17" s="297"/>
      <c r="D17" s="297"/>
      <c r="E17" s="297"/>
      <c r="F17" s="297"/>
      <c r="G17" s="297">
        <v>545000</v>
      </c>
    </row>
    <row r="18" spans="1:7" s="402" customFormat="1" ht="12" customHeight="1" thickBot="1">
      <c r="A18" s="16" t="s">
        <v>576</v>
      </c>
      <c r="B18" s="405" t="s">
        <v>722</v>
      </c>
      <c r="C18" s="877">
        <f>'1.1.melléklet'!C18-'1.3.melléklet'!C18-'1.4.melléklet'!C18</f>
        <v>0</v>
      </c>
      <c r="D18" s="877">
        <f>'1.1.melléklet'!D18-'1.3.melléklet'!D18-'1.4.melléklet'!D18</f>
        <v>0</v>
      </c>
      <c r="E18" s="877">
        <f>'1.1.melléklet'!E18-'1.3.melléklet'!E18-'1.4.melléklet'!E18</f>
        <v>0</v>
      </c>
      <c r="F18" s="877">
        <f>'1.1.melléklet'!F18-'1.3.melléklet'!F18-'1.4.melléklet'!F18</f>
        <v>0</v>
      </c>
      <c r="G18" s="877">
        <f>'1.1.melléklet'!G18-'1.3.melléklet'!G18-'1.4.melléklet'!G18</f>
        <v>0</v>
      </c>
    </row>
    <row r="19" spans="1:7" s="402" customFormat="1" ht="12" customHeight="1" thickBot="1">
      <c r="A19" s="20" t="s">
        <v>476</v>
      </c>
      <c r="B19" s="21" t="s">
        <v>723</v>
      </c>
      <c r="C19" s="878">
        <f>'1.1.melléklet'!C19-'1.3.melléklet'!C19-'1.4.melléklet'!C19</f>
        <v>590251279</v>
      </c>
      <c r="D19" s="878">
        <f>'1.1.melléklet'!D19-'1.3.melléklet'!D19-'1.4.melléklet'!D19</f>
        <v>590251279</v>
      </c>
      <c r="E19" s="878">
        <f>'1.1.melléklet'!E19-'1.3.melléklet'!E19-'1.4.melléklet'!E19</f>
        <v>702063426</v>
      </c>
      <c r="F19" s="878">
        <f>'1.1.melléklet'!F19-'1.3.melléklet'!F19-'1.4.melléklet'!F19</f>
        <v>699151186</v>
      </c>
      <c r="G19" s="878">
        <f>'1.1.melléklet'!G19-'1.3.melléklet'!G19-'1.4.melléklet'!G19</f>
        <v>699651186</v>
      </c>
    </row>
    <row r="20" spans="1:7" s="402" customFormat="1" ht="12" customHeight="1">
      <c r="A20" s="15" t="s">
        <v>546</v>
      </c>
      <c r="B20" s="403" t="s">
        <v>724</v>
      </c>
      <c r="C20" s="297">
        <f>'1.1.melléklet'!C20-'1.3.melléklet'!C20-'1.4.melléklet'!C20</f>
        <v>0</v>
      </c>
      <c r="D20" s="297">
        <f>'1.1.melléklet'!D20-'1.3.melléklet'!D20-'1.4.melléklet'!D20</f>
        <v>0</v>
      </c>
      <c r="E20" s="297">
        <f>'1.1.melléklet'!E20-'1.3.melléklet'!E20-'1.4.melléklet'!E20</f>
        <v>0</v>
      </c>
      <c r="F20" s="297">
        <f>'1.1.melléklet'!F20-'1.3.melléklet'!F20-'1.4.melléklet'!F20</f>
        <v>0</v>
      </c>
      <c r="G20" s="297">
        <f>'1.1.melléklet'!G20-'1.3.melléklet'!G20-'1.4.melléklet'!G20</f>
        <v>0</v>
      </c>
    </row>
    <row r="21" spans="1:7" s="402" customFormat="1" ht="12" customHeight="1">
      <c r="A21" s="14" t="s">
        <v>547</v>
      </c>
      <c r="B21" s="404" t="s">
        <v>725</v>
      </c>
      <c r="C21" s="297">
        <f>'1.1.melléklet'!C21-'1.3.melléklet'!C21-'1.4.melléklet'!C21</f>
        <v>0</v>
      </c>
      <c r="D21" s="297">
        <f>'1.1.melléklet'!D21-'1.3.melléklet'!D21-'1.4.melléklet'!D21</f>
        <v>0</v>
      </c>
      <c r="E21" s="297">
        <f>'1.1.melléklet'!E21-'1.3.melléklet'!E21-'1.4.melléklet'!E21</f>
        <v>0</v>
      </c>
      <c r="F21" s="297">
        <f>'1.1.melléklet'!F21-'1.3.melléklet'!F21-'1.4.melléklet'!F21</f>
        <v>0</v>
      </c>
      <c r="G21" s="297">
        <f>'1.1.melléklet'!G21-'1.3.melléklet'!G21-'1.4.melléklet'!G21</f>
        <v>0</v>
      </c>
    </row>
    <row r="22" spans="1:7" s="402" customFormat="1" ht="12" customHeight="1">
      <c r="A22" s="14" t="s">
        <v>548</v>
      </c>
      <c r="B22" s="404" t="s">
        <v>150</v>
      </c>
      <c r="C22" s="297">
        <f>'1.1.melléklet'!C22-'1.3.melléklet'!C22-'1.4.melléklet'!C22</f>
        <v>0</v>
      </c>
      <c r="D22" s="297">
        <f>'1.1.melléklet'!D22-'1.3.melléklet'!D22-'1.4.melléklet'!D22</f>
        <v>0</v>
      </c>
      <c r="E22" s="297">
        <f>'1.1.melléklet'!E22-'1.3.melléklet'!E22-'1.4.melléklet'!E22</f>
        <v>0</v>
      </c>
      <c r="F22" s="297">
        <f>'1.1.melléklet'!F22-'1.3.melléklet'!F22-'1.4.melléklet'!F22</f>
        <v>0</v>
      </c>
      <c r="G22" s="297">
        <f>'1.1.melléklet'!G22-'1.3.melléklet'!G22-'1.4.melléklet'!G22</f>
        <v>0</v>
      </c>
    </row>
    <row r="23" spans="1:7" s="402" customFormat="1" ht="12" customHeight="1">
      <c r="A23" s="14" t="s">
        <v>549</v>
      </c>
      <c r="B23" s="404" t="s">
        <v>818</v>
      </c>
      <c r="C23" s="297">
        <f>'1.1.melléklet'!C23-'1.3.melléklet'!C23-'1.4.melléklet'!C23</f>
        <v>590251279</v>
      </c>
      <c r="D23" s="297">
        <f>'1.1.melléklet'!D23-'1.3.melléklet'!D23-'1.4.melléklet'!D23</f>
        <v>590251279</v>
      </c>
      <c r="E23" s="297">
        <f>'1.1.melléklet'!E23-'1.3.melléklet'!E23-'1.4.melléklet'!E23</f>
        <v>702063426</v>
      </c>
      <c r="F23" s="297">
        <f>'1.1.melléklet'!F23-'1.3.melléklet'!F23-'1.4.melléklet'!F23</f>
        <v>699151186</v>
      </c>
      <c r="G23" s="297">
        <f>'1.1.melléklet'!G23-'1.3.melléklet'!G23-'1.4.melléklet'!G23</f>
        <v>699651186</v>
      </c>
    </row>
    <row r="24" spans="1:7" s="402" customFormat="1" ht="12" customHeight="1">
      <c r="A24" s="14" t="s">
        <v>625</v>
      </c>
      <c r="B24" s="404" t="s">
        <v>814</v>
      </c>
      <c r="C24" s="297">
        <f>'1.1.melléklet'!C24-'1.3.melléklet'!C24-'1.4.melléklet'!C24</f>
        <v>0</v>
      </c>
      <c r="D24" s="297">
        <f>'1.1.melléklet'!D24-'1.3.melléklet'!D24-'1.4.melléklet'!D24</f>
        <v>0</v>
      </c>
      <c r="E24" s="297">
        <f>'1.1.melléklet'!E24-'1.3.melléklet'!E24-'1.4.melléklet'!E24</f>
        <v>0</v>
      </c>
      <c r="F24" s="297">
        <f>'1.1.melléklet'!F24-'1.3.melléklet'!F24-'1.4.melléklet'!F24</f>
        <v>0</v>
      </c>
      <c r="G24" s="297">
        <f>'1.1.melléklet'!G24-'1.3.melléklet'!G24-'1.4.melléklet'!G24</f>
        <v>0</v>
      </c>
    </row>
    <row r="25" spans="1:7" s="402" customFormat="1" ht="12" customHeight="1" thickBot="1">
      <c r="A25" s="16" t="s">
        <v>626</v>
      </c>
      <c r="B25" s="405" t="s">
        <v>727</v>
      </c>
      <c r="C25" s="877">
        <f>'1.1.melléklet'!C25-'1.3.melléklet'!C25-'1.4.melléklet'!C25</f>
        <v>0</v>
      </c>
      <c r="D25" s="877">
        <f>'1.1.melléklet'!D25-'1.3.melléklet'!D25-'1.4.melléklet'!D25</f>
        <v>0</v>
      </c>
      <c r="E25" s="877">
        <f>'1.1.melléklet'!E25-'1.3.melléklet'!E25-'1.4.melléklet'!E25</f>
        <v>0</v>
      </c>
      <c r="F25" s="877">
        <f>'1.1.melléklet'!F25-'1.3.melléklet'!F25-'1.4.melléklet'!F25</f>
        <v>0</v>
      </c>
      <c r="G25" s="877">
        <f>'1.1.melléklet'!G25-'1.3.melléklet'!G25-'1.4.melléklet'!G25</f>
        <v>0</v>
      </c>
    </row>
    <row r="26" spans="1:7" s="402" customFormat="1" ht="12" customHeight="1" thickBot="1">
      <c r="A26" s="20" t="s">
        <v>627</v>
      </c>
      <c r="B26" s="21" t="s">
        <v>728</v>
      </c>
      <c r="C26" s="878">
        <f>'1.1.melléklet'!C26-'1.3.melléklet'!C26-'1.4.melléklet'!C26</f>
        <v>144300000</v>
      </c>
      <c r="D26" s="878">
        <f>'1.1.melléklet'!D26-'1.3.melléklet'!D26-'1.4.melléklet'!D26</f>
        <v>144300000</v>
      </c>
      <c r="E26" s="878">
        <f>'1.1.melléklet'!E26-'1.3.melléklet'!E26-'1.4.melléklet'!E26</f>
        <v>144300000</v>
      </c>
      <c r="F26" s="878">
        <f>'1.1.melléklet'!F26-'1.3.melléklet'!F26-'1.4.melléklet'!F26</f>
        <v>144300000</v>
      </c>
      <c r="G26" s="878">
        <f>'1.1.melléklet'!G26-'1.3.melléklet'!G26-'1.4.melléklet'!G26</f>
        <v>177300000</v>
      </c>
    </row>
    <row r="27" spans="1:7" s="402" customFormat="1" ht="12" customHeight="1">
      <c r="A27" s="15" t="s">
        <v>729</v>
      </c>
      <c r="B27" s="403" t="s">
        <v>735</v>
      </c>
      <c r="C27" s="297">
        <f>'1.1.melléklet'!C27-'1.3.melléklet'!C27-'1.4.melléklet'!C27</f>
        <v>120900000</v>
      </c>
      <c r="D27" s="297">
        <f>'1.1.melléklet'!D27-'1.3.melléklet'!D27-'1.4.melléklet'!D27</f>
        <v>120900000</v>
      </c>
      <c r="E27" s="297">
        <f>'1.1.melléklet'!E27-'1.3.melléklet'!E27-'1.4.melléklet'!E27</f>
        <v>120900000</v>
      </c>
      <c r="F27" s="297">
        <f>'1.1.melléklet'!F27-'1.3.melléklet'!F27-'1.4.melléklet'!F27</f>
        <v>120900000</v>
      </c>
      <c r="G27" s="297">
        <f>'1.1.melléklet'!G27-'1.3.melléklet'!G27-'1.4.melléklet'!G27</f>
        <v>151900000</v>
      </c>
    </row>
    <row r="28" spans="1:7" s="402" customFormat="1" ht="12" customHeight="1">
      <c r="A28" s="14" t="s">
        <v>730</v>
      </c>
      <c r="B28" s="638" t="s">
        <v>293</v>
      </c>
      <c r="C28" s="297">
        <f>'1.1.melléklet'!C28-'1.3.melléklet'!C28-'1.4.melléklet'!C28</f>
        <v>5900000</v>
      </c>
      <c r="D28" s="297">
        <f>'1.1.melléklet'!D28-'1.3.melléklet'!D28-'1.4.melléklet'!D28</f>
        <v>5900000</v>
      </c>
      <c r="E28" s="297">
        <f>'1.1.melléklet'!E28-'1.3.melléklet'!E28-'1.4.melléklet'!E28</f>
        <v>5900000</v>
      </c>
      <c r="F28" s="297">
        <f>'1.1.melléklet'!F28-'1.3.melléklet'!F28-'1.4.melléklet'!F28</f>
        <v>5900000</v>
      </c>
      <c r="G28" s="297">
        <f>'1.1.melléklet'!G28-'1.3.melléklet'!G28-'1.4.melléklet'!G28</f>
        <v>5900000</v>
      </c>
    </row>
    <row r="29" spans="1:7" s="402" customFormat="1" ht="12" customHeight="1">
      <c r="A29" s="14" t="s">
        <v>731</v>
      </c>
      <c r="B29" s="638" t="s">
        <v>294</v>
      </c>
      <c r="C29" s="297">
        <f>'1.1.melléklet'!C29-'1.3.melléklet'!C29-'1.4.melléklet'!C29</f>
        <v>115000000</v>
      </c>
      <c r="D29" s="297">
        <f>'1.1.melléklet'!D29-'1.3.melléklet'!D29-'1.4.melléklet'!D29</f>
        <v>115000000</v>
      </c>
      <c r="E29" s="297">
        <f>'1.1.melléklet'!E29-'1.3.melléklet'!E29-'1.4.melléklet'!E29</f>
        <v>115000000</v>
      </c>
      <c r="F29" s="297">
        <f>'1.1.melléklet'!F29-'1.3.melléklet'!F29-'1.4.melléklet'!F29</f>
        <v>115000000</v>
      </c>
      <c r="G29" s="297">
        <f>'1.1.melléklet'!G29-'1.3.melléklet'!G29-'1.4.melléklet'!G29</f>
        <v>146000000</v>
      </c>
    </row>
    <row r="30" spans="1:7" s="402" customFormat="1" ht="12" customHeight="1">
      <c r="A30" s="14" t="s">
        <v>732</v>
      </c>
      <c r="B30" s="404" t="s">
        <v>738</v>
      </c>
      <c r="C30" s="297">
        <f>'1.1.melléklet'!C30-'1.3.melléklet'!C30-'1.4.melléklet'!C30</f>
        <v>21000000</v>
      </c>
      <c r="D30" s="297">
        <f>'1.1.melléklet'!D30-'1.3.melléklet'!D30-'1.4.melléklet'!D30</f>
        <v>21000000</v>
      </c>
      <c r="E30" s="297">
        <f>'1.1.melléklet'!E30-'1.3.melléklet'!E30-'1.4.melléklet'!E30</f>
        <v>21000000</v>
      </c>
      <c r="F30" s="297">
        <f>'1.1.melléklet'!F30-'1.3.melléklet'!F30-'1.4.melléklet'!F30</f>
        <v>21000000</v>
      </c>
      <c r="G30" s="297">
        <f>'1.1.melléklet'!G30-'1.3.melléklet'!G30-'1.4.melléklet'!G30</f>
        <v>23000000</v>
      </c>
    </row>
    <row r="31" spans="1:7" s="402" customFormat="1" ht="12" customHeight="1">
      <c r="A31" s="14" t="s">
        <v>733</v>
      </c>
      <c r="B31" s="404" t="s">
        <v>739</v>
      </c>
      <c r="C31" s="297">
        <f>'1.1.melléklet'!C31-'1.3.melléklet'!C31-'1.4.melléklet'!C31</f>
        <v>900000</v>
      </c>
      <c r="D31" s="297">
        <f>'1.1.melléklet'!D31-'1.3.melléklet'!D31-'1.4.melléklet'!D31</f>
        <v>900000</v>
      </c>
      <c r="E31" s="297">
        <f>'1.1.melléklet'!E31-'1.3.melléklet'!E31-'1.4.melléklet'!E31</f>
        <v>900000</v>
      </c>
      <c r="F31" s="297">
        <f>'1.1.melléklet'!F31-'1.3.melléklet'!F31-'1.4.melléklet'!F31</f>
        <v>900000</v>
      </c>
      <c r="G31" s="297">
        <f>'1.1.melléklet'!G31-'1.3.melléklet'!G31-'1.4.melléklet'!G31</f>
        <v>900000</v>
      </c>
    </row>
    <row r="32" spans="1:7" s="402" customFormat="1" ht="12" customHeight="1">
      <c r="A32" s="16" t="s">
        <v>734</v>
      </c>
      <c r="B32" s="405" t="s">
        <v>268</v>
      </c>
      <c r="C32" s="297">
        <f>'1.1.melléklet'!C32-'1.3.melléklet'!C32-'1.4.melléklet'!C32</f>
        <v>1000000</v>
      </c>
      <c r="D32" s="297">
        <f>'1.1.melléklet'!D32-'1.3.melléklet'!D32-'1.4.melléklet'!D32</f>
        <v>1000000</v>
      </c>
      <c r="E32" s="297">
        <f>'1.1.melléklet'!E32-'1.3.melléklet'!E32-'1.4.melléklet'!E32</f>
        <v>1000000</v>
      </c>
      <c r="F32" s="297">
        <f>'1.1.melléklet'!F32-'1.3.melléklet'!F32-'1.4.melléklet'!F32</f>
        <v>1000000</v>
      </c>
      <c r="G32" s="297">
        <f>'1.1.melléklet'!G32-'1.3.melléklet'!G32-'1.4.melléklet'!G32</f>
        <v>1000000</v>
      </c>
    </row>
    <row r="33" spans="1:7" s="402" customFormat="1" ht="12" customHeight="1" thickBot="1">
      <c r="A33" s="16" t="s">
        <v>266</v>
      </c>
      <c r="B33" s="405" t="s">
        <v>740</v>
      </c>
      <c r="C33" s="877"/>
      <c r="D33" s="877"/>
      <c r="E33" s="877"/>
      <c r="F33" s="877"/>
      <c r="G33" s="877"/>
    </row>
    <row r="34" spans="1:7" s="402" customFormat="1" ht="12" customHeight="1" thickBot="1">
      <c r="A34" s="20" t="s">
        <v>478</v>
      </c>
      <c r="B34" s="21" t="s">
        <v>741</v>
      </c>
      <c r="C34" s="878">
        <f>C36+C37+C38+C39:D39+C40:D40+C42+C41+C44</f>
        <v>128794400</v>
      </c>
      <c r="D34" s="878">
        <f>D36+D37+D38+D39:E39+D40:E40+D42+D41+D44</f>
        <v>128954200</v>
      </c>
      <c r="E34" s="878">
        <f>E36+E37+E38+E39:F39+E40:F40+E42+E41+E44</f>
        <v>128954200</v>
      </c>
      <c r="F34" s="878">
        <f>F36+F37+F38+F39:G39+F40:G40+F42+F41+F44</f>
        <v>133134720</v>
      </c>
      <c r="G34" s="878">
        <v>138703108</v>
      </c>
    </row>
    <row r="35" spans="1:7" s="402" customFormat="1" ht="12" customHeight="1">
      <c r="A35" s="15" t="s">
        <v>550</v>
      </c>
      <c r="B35" s="403" t="s">
        <v>744</v>
      </c>
      <c r="C35" s="297"/>
      <c r="D35" s="297"/>
      <c r="E35" s="297"/>
      <c r="F35" s="297"/>
      <c r="G35" s="297">
        <v>400000</v>
      </c>
    </row>
    <row r="36" spans="1:7" s="402" customFormat="1" ht="12" customHeight="1">
      <c r="A36" s="14" t="s">
        <v>551</v>
      </c>
      <c r="B36" s="404" t="s">
        <v>745</v>
      </c>
      <c r="C36" s="297">
        <v>16420200</v>
      </c>
      <c r="D36" s="297">
        <v>16150200</v>
      </c>
      <c r="E36" s="297">
        <v>16150200</v>
      </c>
      <c r="F36" s="297">
        <v>15783920</v>
      </c>
      <c r="G36" s="297">
        <v>16117508</v>
      </c>
    </row>
    <row r="37" spans="1:7" s="402" customFormat="1" ht="12" customHeight="1">
      <c r="A37" s="14" t="s">
        <v>552</v>
      </c>
      <c r="B37" s="404" t="s">
        <v>746</v>
      </c>
      <c r="C37" s="297">
        <f>'1.1.melléklet'!C37-'1.3.melléklet'!C37-'1.4.melléklet'!C37</f>
        <v>470000</v>
      </c>
      <c r="D37" s="297">
        <v>899800</v>
      </c>
      <c r="E37" s="297">
        <v>899800</v>
      </c>
      <c r="F37" s="297">
        <v>470000</v>
      </c>
      <c r="G37" s="297">
        <v>470000</v>
      </c>
    </row>
    <row r="38" spans="1:7" s="402" customFormat="1" ht="12" customHeight="1">
      <c r="A38" s="14" t="s">
        <v>629</v>
      </c>
      <c r="B38" s="404" t="s">
        <v>747</v>
      </c>
      <c r="C38" s="297">
        <f>'1.1.melléklet'!C38-'1.3.melléklet'!C38-'1.4.melléklet'!C38</f>
        <v>2600000</v>
      </c>
      <c r="D38" s="297">
        <f>'1.1.melléklet'!D38-'1.3.melléklet'!D38-'1.4.melléklet'!D38</f>
        <v>2600000</v>
      </c>
      <c r="E38" s="297">
        <f>'1.1.melléklet'!E38-'1.3.melléklet'!E38-'1.4.melléklet'!E38</f>
        <v>2600000</v>
      </c>
      <c r="F38" s="297">
        <f>'1.1.melléklet'!F38-'1.3.melléklet'!F38-'1.4.melléklet'!F38</f>
        <v>2600000</v>
      </c>
      <c r="G38" s="297">
        <f>'1.1.melléklet'!G38-'1.3.melléklet'!G38-'1.4.melléklet'!G38</f>
        <v>2600000</v>
      </c>
    </row>
    <row r="39" spans="1:7" s="402" customFormat="1" ht="12" customHeight="1">
      <c r="A39" s="14" t="s">
        <v>630</v>
      </c>
      <c r="B39" s="404" t="s">
        <v>748</v>
      </c>
      <c r="C39" s="297">
        <f>'1.1.melléklet'!C39-'1.3.melléklet'!C39-'1.4.melléklet'!C39</f>
        <v>84701200</v>
      </c>
      <c r="D39" s="297">
        <f>'1.1.melléklet'!D39-'1.3.melléklet'!D39-'1.4.melléklet'!D39</f>
        <v>84701200</v>
      </c>
      <c r="E39" s="297">
        <f>'1.1.melléklet'!E39-'1.3.melléklet'!E39-'1.4.melléklet'!E39</f>
        <v>84701200</v>
      </c>
      <c r="F39" s="297">
        <f>'1.1.melléklet'!F39-'1.3.melléklet'!F39-'1.4.melléklet'!F39</f>
        <v>84701200</v>
      </c>
      <c r="G39" s="297">
        <f>'1.1.melléklet'!G39-'1.3.melléklet'!G39-'1.4.melléklet'!G39</f>
        <v>84661200</v>
      </c>
    </row>
    <row r="40" spans="1:7" s="402" customFormat="1" ht="12" customHeight="1">
      <c r="A40" s="14" t="s">
        <v>631</v>
      </c>
      <c r="B40" s="404" t="s">
        <v>749</v>
      </c>
      <c r="C40" s="297">
        <f>'1.1.melléklet'!C40-'1.3.melléklet'!C40-'1.4.melléklet'!C40</f>
        <v>3291000</v>
      </c>
      <c r="D40" s="297">
        <f>'1.1.melléklet'!D40-'1.3.melléklet'!D40-'1.4.melléklet'!D40</f>
        <v>3291000</v>
      </c>
      <c r="E40" s="297">
        <f>'1.1.melléklet'!E40-'1.3.melléklet'!E40-'1.4.melléklet'!E40</f>
        <v>3291000</v>
      </c>
      <c r="F40" s="297">
        <f>'1.1.melléklet'!F40-'1.3.melléklet'!F40-'1.4.melléklet'!F40</f>
        <v>7291000</v>
      </c>
      <c r="G40" s="297">
        <f>'1.1.melléklet'!G40-'1.3.melléklet'!G40-'1.4.melléklet'!G40</f>
        <v>11491000</v>
      </c>
    </row>
    <row r="41" spans="1:7" s="402" customFormat="1" ht="12" customHeight="1">
      <c r="A41" s="14" t="s">
        <v>632</v>
      </c>
      <c r="B41" s="404" t="s">
        <v>750</v>
      </c>
      <c r="C41" s="297">
        <f>'1.1.melléklet'!C41-'1.3.melléklet'!C41-'1.4.melléklet'!C41</f>
        <v>10312000</v>
      </c>
      <c r="D41" s="297">
        <f>'1.1.melléklet'!D41-'1.3.melléklet'!D41-'1.4.melléklet'!D41</f>
        <v>10312000</v>
      </c>
      <c r="E41" s="297">
        <f>'1.1.melléklet'!E41-'1.3.melléklet'!E41-'1.4.melléklet'!E41</f>
        <v>10312000</v>
      </c>
      <c r="F41" s="297">
        <f>'1.1.melléklet'!F41-'1.3.melléklet'!F41-'1.4.melléklet'!F41</f>
        <v>10312000</v>
      </c>
      <c r="G41" s="297">
        <f>'1.1.melléklet'!G41-'1.3.melléklet'!G41-'1.4.melléklet'!G41</f>
        <v>10312000</v>
      </c>
    </row>
    <row r="42" spans="1:7" s="402" customFormat="1" ht="12" customHeight="1">
      <c r="A42" s="14" t="s">
        <v>633</v>
      </c>
      <c r="B42" s="404" t="s">
        <v>751</v>
      </c>
      <c r="C42" s="297">
        <f>'1.1.melléklet'!C42-'1.3.melléklet'!C42-'1.4.melléklet'!C42</f>
        <v>4000000</v>
      </c>
      <c r="D42" s="297">
        <f>'1.1.melléklet'!D42-'1.3.melléklet'!D42-'1.4.melléklet'!D42</f>
        <v>4000000</v>
      </c>
      <c r="E42" s="297">
        <f>'1.1.melléklet'!E42-'1.3.melléklet'!E42-'1.4.melléklet'!E42</f>
        <v>4000000</v>
      </c>
      <c r="F42" s="297">
        <f>'1.1.melléklet'!F42-'1.3.melléklet'!F42-'1.4.melléklet'!F42</f>
        <v>4001400</v>
      </c>
      <c r="G42" s="297">
        <f>'1.1.melléklet'!G42-'1.3.melléklet'!G42-'1.4.melléklet'!G42</f>
        <v>5201400</v>
      </c>
    </row>
    <row r="43" spans="1:7" s="402" customFormat="1" ht="12" customHeight="1">
      <c r="A43" s="14" t="s">
        <v>742</v>
      </c>
      <c r="B43" s="404" t="s">
        <v>752</v>
      </c>
      <c r="C43" s="297">
        <f>'1.1.melléklet'!C43-'1.3.melléklet'!C43-'1.4.melléklet'!C43</f>
        <v>0</v>
      </c>
      <c r="D43" s="297">
        <f>'1.1.melléklet'!D43-'1.3.melléklet'!D43-'1.4.melléklet'!D43</f>
        <v>0</v>
      </c>
      <c r="E43" s="297">
        <f>'1.1.melléklet'!E43-'1.3.melléklet'!E43-'1.4.melléklet'!E43</f>
        <v>0</v>
      </c>
      <c r="F43" s="297">
        <f>'1.1.melléklet'!F43-'1.3.melléklet'!F43-'1.4.melléklet'!F43</f>
        <v>0</v>
      </c>
      <c r="G43" s="297">
        <f>'1.1.melléklet'!G43-'1.3.melléklet'!G43-'1.4.melléklet'!G43</f>
        <v>0</v>
      </c>
    </row>
    <row r="44" spans="1:7" s="402" customFormat="1" ht="12" customHeight="1" thickBot="1">
      <c r="A44" s="16" t="s">
        <v>743</v>
      </c>
      <c r="B44" s="405" t="s">
        <v>753</v>
      </c>
      <c r="C44" s="877">
        <f>'1.1.melléklet'!C44-'1.3.melléklet'!C44-'1.4.melléklet'!C44</f>
        <v>7000000</v>
      </c>
      <c r="D44" s="877">
        <v>7000000</v>
      </c>
      <c r="E44" s="877">
        <v>7000000</v>
      </c>
      <c r="F44" s="877">
        <v>7975200</v>
      </c>
      <c r="G44" s="877">
        <v>7450000</v>
      </c>
    </row>
    <row r="45" spans="1:7" s="402" customFormat="1" ht="12" customHeight="1" thickBot="1">
      <c r="A45" s="20" t="s">
        <v>479</v>
      </c>
      <c r="B45" s="21" t="s">
        <v>754</v>
      </c>
      <c r="C45" s="878">
        <f>'1.1.melléklet'!C45-'1.3.melléklet'!C45-'1.4.melléklet'!C45</f>
        <v>0</v>
      </c>
      <c r="D45" s="878">
        <f>'1.1.melléklet'!D45-'1.3.melléklet'!D45-'1.4.melléklet'!D45</f>
        <v>7806765</v>
      </c>
      <c r="E45" s="878">
        <f>'1.1.melléklet'!E45-'1.3.melléklet'!E45-'1.4.melléklet'!E45</f>
        <v>18659765</v>
      </c>
      <c r="F45" s="878">
        <f>'1.1.melléklet'!F45-'1.3.melléklet'!F45-'1.4.melléklet'!F45</f>
        <v>18659765</v>
      </c>
      <c r="G45" s="878">
        <f>'1.1.melléklet'!G45-'1.3.melléklet'!G45-'1.4.melléklet'!G45</f>
        <v>28919685</v>
      </c>
    </row>
    <row r="46" spans="1:7" s="402" customFormat="1" ht="12" customHeight="1">
      <c r="A46" s="15" t="s">
        <v>553</v>
      </c>
      <c r="B46" s="403" t="s">
        <v>758</v>
      </c>
      <c r="C46" s="297">
        <f>'1.1.melléklet'!C46-'1.3.melléklet'!C46-'1.4.melléklet'!C46</f>
        <v>0</v>
      </c>
      <c r="D46" s="297">
        <f>'1.1.melléklet'!D46-'1.3.melléklet'!D46-'1.4.melléklet'!D46</f>
        <v>0</v>
      </c>
      <c r="E46" s="297">
        <f>'1.1.melléklet'!E46-'1.3.melléklet'!E46-'1.4.melléklet'!E46</f>
        <v>0</v>
      </c>
      <c r="F46" s="297">
        <f>'1.1.melléklet'!F46-'1.3.melléklet'!F46-'1.4.melléklet'!F46</f>
        <v>0</v>
      </c>
      <c r="G46" s="297">
        <f>'1.1.melléklet'!G46-'1.3.melléklet'!G46-'1.4.melléklet'!G46</f>
        <v>0</v>
      </c>
    </row>
    <row r="47" spans="1:7" s="402" customFormat="1" ht="12" customHeight="1">
      <c r="A47" s="14" t="s">
        <v>554</v>
      </c>
      <c r="B47" s="404" t="s">
        <v>759</v>
      </c>
      <c r="C47" s="297">
        <f>'1.1.melléklet'!C47-'1.3.melléklet'!C47-'1.4.melléklet'!C47</f>
        <v>0</v>
      </c>
      <c r="D47" s="297">
        <f>'1.1.melléklet'!D47-'1.3.melléklet'!D47-'1.4.melléklet'!D47</f>
        <v>7806765</v>
      </c>
      <c r="E47" s="297">
        <f>'1.1.melléklet'!E47-'1.3.melléklet'!E47-'1.4.melléklet'!E47</f>
        <v>18659765</v>
      </c>
      <c r="F47" s="297">
        <f>'1.1.melléklet'!F47-'1.3.melléklet'!F47-'1.4.melléklet'!F47</f>
        <v>18659765</v>
      </c>
      <c r="G47" s="297">
        <f>'1.1.melléklet'!G47-'1.3.melléklet'!G47-'1.4.melléklet'!G47</f>
        <v>28619685</v>
      </c>
    </row>
    <row r="48" spans="1:7" s="402" customFormat="1" ht="12" customHeight="1">
      <c r="A48" s="14" t="s">
        <v>755</v>
      </c>
      <c r="B48" s="404" t="s">
        <v>760</v>
      </c>
      <c r="C48" s="297">
        <f>'1.1.melléklet'!C48-'1.3.melléklet'!C48-'1.4.melléklet'!C48</f>
        <v>0</v>
      </c>
      <c r="D48" s="297">
        <f>'1.1.melléklet'!D48-'1.3.melléklet'!D48-'1.4.melléklet'!D48</f>
        <v>0</v>
      </c>
      <c r="E48" s="297">
        <f>'1.1.melléklet'!E48-'1.3.melléklet'!E48-'1.4.melléklet'!E48</f>
        <v>0</v>
      </c>
      <c r="F48" s="297">
        <f>'1.1.melléklet'!F48-'1.3.melléklet'!F48-'1.4.melléklet'!F48</f>
        <v>0</v>
      </c>
      <c r="G48" s="297">
        <f>'1.1.melléklet'!G48-'1.3.melléklet'!G48-'1.4.melléklet'!G48</f>
        <v>300000</v>
      </c>
    </row>
    <row r="49" spans="1:7" s="402" customFormat="1" ht="12" customHeight="1">
      <c r="A49" s="14" t="s">
        <v>756</v>
      </c>
      <c r="B49" s="404" t="s">
        <v>761</v>
      </c>
      <c r="C49" s="297">
        <f>'1.1.melléklet'!C49-'1.3.melléklet'!C49-'1.4.melléklet'!C49</f>
        <v>0</v>
      </c>
      <c r="D49" s="297">
        <f>'1.1.melléklet'!D49-'1.3.melléklet'!D49-'1.4.melléklet'!D49</f>
        <v>0</v>
      </c>
      <c r="E49" s="297">
        <f>'1.1.melléklet'!E49-'1.3.melléklet'!E49-'1.4.melléklet'!E49</f>
        <v>0</v>
      </c>
      <c r="F49" s="297">
        <f>'1.1.melléklet'!F49-'1.3.melléklet'!F49-'1.4.melléklet'!F49</f>
        <v>0</v>
      </c>
      <c r="G49" s="297">
        <f>'1.1.melléklet'!G49-'1.3.melléklet'!G49-'1.4.melléklet'!G49</f>
        <v>0</v>
      </c>
    </row>
    <row r="50" spans="1:7" s="402" customFormat="1" ht="12" customHeight="1" thickBot="1">
      <c r="A50" s="16" t="s">
        <v>757</v>
      </c>
      <c r="B50" s="405" t="s">
        <v>762</v>
      </c>
      <c r="C50" s="877">
        <f>'1.1.melléklet'!C50-'1.3.melléklet'!C50-'1.4.melléklet'!C50</f>
        <v>0</v>
      </c>
      <c r="D50" s="877">
        <f>'1.1.melléklet'!D50-'1.3.melléklet'!D50-'1.4.melléklet'!D50</f>
        <v>0</v>
      </c>
      <c r="E50" s="877">
        <f>'1.1.melléklet'!E50-'1.3.melléklet'!E50-'1.4.melléklet'!E50</f>
        <v>0</v>
      </c>
      <c r="F50" s="877">
        <f>'1.1.melléklet'!F50-'1.3.melléklet'!F50-'1.4.melléklet'!F50</f>
        <v>0</v>
      </c>
      <c r="G50" s="877">
        <f>'1.1.melléklet'!G50-'1.3.melléklet'!G50-'1.4.melléklet'!G50</f>
        <v>0</v>
      </c>
    </row>
    <row r="51" spans="1:7" s="402" customFormat="1" ht="12" customHeight="1" thickBot="1">
      <c r="A51" s="20" t="s">
        <v>634</v>
      </c>
      <c r="B51" s="21" t="s">
        <v>763</v>
      </c>
      <c r="C51" s="878">
        <f>'1.1.melléklet'!C51-'1.3.melléklet'!C51-'1.4.melléklet'!C51</f>
        <v>0</v>
      </c>
      <c r="D51" s="878">
        <f>D54+D55</f>
        <v>3705544</v>
      </c>
      <c r="E51" s="878">
        <f>E54+E55</f>
        <v>3705544</v>
      </c>
      <c r="F51" s="878">
        <f>F54+F55</f>
        <v>3705544</v>
      </c>
      <c r="G51" s="878">
        <f>G54+G55</f>
        <v>4492559</v>
      </c>
    </row>
    <row r="52" spans="1:7" s="402" customFormat="1" ht="12" customHeight="1">
      <c r="A52" s="15" t="s">
        <v>555</v>
      </c>
      <c r="B52" s="403" t="s">
        <v>764</v>
      </c>
      <c r="C52" s="297">
        <f>'1.1.melléklet'!C52-'1.3.melléklet'!C52-'1.4.melléklet'!C52</f>
        <v>0</v>
      </c>
      <c r="D52" s="297"/>
      <c r="E52" s="297"/>
      <c r="F52" s="297"/>
      <c r="G52" s="297"/>
    </row>
    <row r="53" spans="1:7" s="402" customFormat="1" ht="12" customHeight="1">
      <c r="A53" s="14" t="s">
        <v>556</v>
      </c>
      <c r="B53" s="404" t="s">
        <v>284</v>
      </c>
      <c r="C53" s="297">
        <f>'1.1.melléklet'!C53-'1.3.melléklet'!C53-'1.4.melléklet'!C53</f>
        <v>0</v>
      </c>
      <c r="D53" s="297">
        <f>'1.1.melléklet'!D53-'1.3.melléklet'!D53-'1.4.melléklet'!D53</f>
        <v>0</v>
      </c>
      <c r="E53" s="297">
        <f>'1.1.melléklet'!E53-'1.3.melléklet'!E53-'1.4.melléklet'!E53</f>
        <v>0</v>
      </c>
      <c r="F53" s="297">
        <f>'1.1.melléklet'!F53-'1.3.melléklet'!F53-'1.4.melléklet'!F53</f>
        <v>0</v>
      </c>
      <c r="G53" s="297">
        <f>'1.1.melléklet'!G53-'1.3.melléklet'!G53-'1.4.melléklet'!G53</f>
        <v>0</v>
      </c>
    </row>
    <row r="54" spans="1:7" s="402" customFormat="1" ht="12" customHeight="1">
      <c r="A54" s="14" t="s">
        <v>767</v>
      </c>
      <c r="B54" s="404" t="s">
        <v>867</v>
      </c>
      <c r="C54" s="297">
        <f>'1.1.melléklet'!C54-'1.3.melléklet'!C54-'1.4.melléklet'!C54</f>
        <v>0</v>
      </c>
      <c r="D54" s="297">
        <f>'1.1.melléklet'!D54-'1.3.melléklet'!D54-'1.4.melléklet'!D54</f>
        <v>840000</v>
      </c>
      <c r="E54" s="297">
        <f>'1.1.melléklet'!E54-'1.3.melléklet'!E54-'1.4.melléklet'!E54</f>
        <v>840000</v>
      </c>
      <c r="F54" s="297">
        <f>'1.1.melléklet'!F54-'1.3.melléklet'!F54-'1.4.melléklet'!F54</f>
        <v>840000</v>
      </c>
      <c r="G54" s="297">
        <f>'1.1.melléklet'!G54-'1.3.melléklet'!G54-'1.4.melléklet'!G54</f>
        <v>840000</v>
      </c>
    </row>
    <row r="55" spans="1:7" s="402" customFormat="1" ht="12" customHeight="1" thickBot="1">
      <c r="A55" s="16" t="s">
        <v>768</v>
      </c>
      <c r="B55" s="404" t="s">
        <v>870</v>
      </c>
      <c r="C55" s="877">
        <f>'1.1.melléklet'!C55-'1.3.melléklet'!C55-'1.4.melléklet'!C55</f>
        <v>0</v>
      </c>
      <c r="D55" s="877">
        <f>'1.1.melléklet'!D55-'1.3.melléklet'!D55-'1.4.melléklet'!D55</f>
        <v>2865544</v>
      </c>
      <c r="E55" s="877">
        <f>'1.1.melléklet'!E55-'1.3.melléklet'!E55-'1.4.melléklet'!E55</f>
        <v>2865544</v>
      </c>
      <c r="F55" s="877">
        <f>'1.1.melléklet'!F55-'1.3.melléklet'!F55-'1.4.melléklet'!F55</f>
        <v>2865544</v>
      </c>
      <c r="G55" s="877">
        <f>'1.1.melléklet'!G55-'1.3.melléklet'!G55-'1.4.melléklet'!G55</f>
        <v>3652559</v>
      </c>
    </row>
    <row r="56" spans="1:7" s="402" customFormat="1" ht="12" customHeight="1" thickBot="1">
      <c r="A56" s="20" t="s">
        <v>481</v>
      </c>
      <c r="B56" s="289" t="s">
        <v>769</v>
      </c>
      <c r="C56" s="878">
        <f>'1.1.melléklet'!C56-'1.3.melléklet'!C56-'1.4.melléklet'!C56</f>
        <v>0</v>
      </c>
      <c r="D56" s="878">
        <v>4000000</v>
      </c>
      <c r="E56" s="878">
        <v>4000000</v>
      </c>
      <c r="F56" s="878">
        <v>6989820</v>
      </c>
      <c r="G56" s="878">
        <f>G58+G59</f>
        <v>3540080</v>
      </c>
    </row>
    <row r="57" spans="1:7" s="402" customFormat="1" ht="12" customHeight="1">
      <c r="A57" s="15" t="s">
        <v>635</v>
      </c>
      <c r="B57" s="403" t="s">
        <v>771</v>
      </c>
      <c r="C57" s="297">
        <f>'1.1.melléklet'!C57-'1.3.melléklet'!C57-'1.4.melléklet'!C57</f>
        <v>0</v>
      </c>
      <c r="D57" s="297"/>
      <c r="E57" s="297"/>
      <c r="F57" s="297"/>
      <c r="G57" s="297"/>
    </row>
    <row r="58" spans="1:7" s="402" customFormat="1" ht="12" customHeight="1">
      <c r="A58" s="14" t="s">
        <v>636</v>
      </c>
      <c r="B58" s="404" t="s">
        <v>153</v>
      </c>
      <c r="C58" s="297">
        <f>'1.1.melléklet'!C58-'1.3.melléklet'!C58-'1.4.melléklet'!C58</f>
        <v>0</v>
      </c>
      <c r="D58" s="297">
        <f>'1.1.melléklet'!D58-'1.3.melléklet'!D58-'1.4.melléklet'!D58</f>
        <v>0</v>
      </c>
      <c r="E58" s="297">
        <f>'1.1.melléklet'!E58-'1.3.melléklet'!E58-'1.4.melléklet'!E58</f>
        <v>0</v>
      </c>
      <c r="F58" s="297">
        <f>'1.1.melléklet'!F58-'1.3.melléklet'!F58-'1.4.melléklet'!F58</f>
        <v>0</v>
      </c>
      <c r="G58" s="297">
        <v>40080</v>
      </c>
    </row>
    <row r="59" spans="1:7" s="402" customFormat="1" ht="12" customHeight="1">
      <c r="A59" s="14" t="s">
        <v>687</v>
      </c>
      <c r="B59" s="404" t="s">
        <v>869</v>
      </c>
      <c r="C59" s="297"/>
      <c r="D59" s="297">
        <v>4000000</v>
      </c>
      <c r="E59" s="297">
        <v>4000000</v>
      </c>
      <c r="F59" s="297">
        <v>6989820</v>
      </c>
      <c r="G59" s="297">
        <v>3500000</v>
      </c>
    </row>
    <row r="60" spans="1:7" s="402" customFormat="1" ht="12" customHeight="1" thickBot="1">
      <c r="A60" s="16" t="s">
        <v>770</v>
      </c>
      <c r="B60" s="405" t="s">
        <v>773</v>
      </c>
      <c r="C60" s="877"/>
      <c r="D60" s="877"/>
      <c r="E60" s="877"/>
      <c r="F60" s="877"/>
      <c r="G60" s="877"/>
    </row>
    <row r="61" spans="1:7" s="402" customFormat="1" ht="12" customHeight="1" thickBot="1">
      <c r="A61" s="20" t="s">
        <v>482</v>
      </c>
      <c r="B61" s="21" t="s">
        <v>774</v>
      </c>
      <c r="C61" s="878">
        <f>C56+C51+C45+C34+C26+C19+C12+C5</f>
        <v>1193819843</v>
      </c>
      <c r="D61" s="878">
        <f>D56+D51+D45+D34+D26+D19+D12+D5</f>
        <v>1214724427</v>
      </c>
      <c r="E61" s="878">
        <f>E56+E51+E45+E34+E26+E19+E12+E5</f>
        <v>1342985254</v>
      </c>
      <c r="F61" s="878">
        <f>F56+F51+F45+F34+F26+F19+F12+F5</f>
        <v>1371454601</v>
      </c>
      <c r="G61" s="878">
        <f>G56+G51+G45+G34+G26+G19+G12+G5</f>
        <v>1430281105</v>
      </c>
    </row>
    <row r="62" spans="1:7" s="402" customFormat="1" ht="12" customHeight="1" thickBot="1">
      <c r="A62" s="406" t="s">
        <v>775</v>
      </c>
      <c r="B62" s="289" t="s">
        <v>776</v>
      </c>
      <c r="C62" s="878"/>
      <c r="D62" s="878"/>
      <c r="E62" s="878"/>
      <c r="F62" s="878"/>
      <c r="G62" s="878"/>
    </row>
    <row r="63" spans="1:7" s="402" customFormat="1" ht="12" customHeight="1">
      <c r="A63" s="15" t="s">
        <v>12</v>
      </c>
      <c r="B63" s="403" t="s">
        <v>777</v>
      </c>
      <c r="C63" s="297">
        <f>'1.1.melléklet'!C63-'1.3.melléklet'!C63-'1.4.melléklet'!C63</f>
        <v>0</v>
      </c>
      <c r="D63" s="297">
        <f>'1.1.melléklet'!D63-'1.3.melléklet'!D63-'1.4.melléklet'!D63</f>
        <v>0</v>
      </c>
      <c r="E63" s="297">
        <f>'1.1.melléklet'!E63-'1.3.melléklet'!E63-'1.4.melléklet'!E63</f>
        <v>0</v>
      </c>
      <c r="F63" s="297">
        <f>'1.1.melléklet'!F63-'1.3.melléklet'!F63-'1.4.melléklet'!F63</f>
        <v>0</v>
      </c>
      <c r="G63" s="297">
        <f>'1.1.melléklet'!G63-'1.3.melléklet'!G63-'1.4.melléklet'!G63</f>
        <v>0</v>
      </c>
    </row>
    <row r="64" spans="1:7" s="402" customFormat="1" ht="12" customHeight="1">
      <c r="A64" s="14" t="s">
        <v>21</v>
      </c>
      <c r="B64" s="404" t="s">
        <v>778</v>
      </c>
      <c r="C64" s="297">
        <f>'1.1.melléklet'!C64-'1.3.melléklet'!C64-'1.4.melléklet'!C64</f>
        <v>0</v>
      </c>
      <c r="D64" s="297">
        <f>'1.1.melléklet'!D64-'1.3.melléklet'!D64-'1.4.melléklet'!D64</f>
        <v>0</v>
      </c>
      <c r="E64" s="297">
        <f>'1.1.melléklet'!E64-'1.3.melléklet'!E64-'1.4.melléklet'!E64</f>
        <v>0</v>
      </c>
      <c r="F64" s="297">
        <f>'1.1.melléklet'!F64-'1.3.melléklet'!F64-'1.4.melléklet'!F64</f>
        <v>0</v>
      </c>
      <c r="G64" s="297">
        <f>'1.1.melléklet'!G64-'1.3.melléklet'!G64-'1.4.melléklet'!G64</f>
        <v>0</v>
      </c>
    </row>
    <row r="65" spans="1:7" s="402" customFormat="1" ht="12" customHeight="1" thickBot="1">
      <c r="A65" s="16" t="s">
        <v>22</v>
      </c>
      <c r="B65" s="407" t="s">
        <v>779</v>
      </c>
      <c r="C65" s="877">
        <f>'1.1.melléklet'!C65-'1.3.melléklet'!C65-'1.4.melléklet'!C65</f>
        <v>0</v>
      </c>
      <c r="D65" s="877">
        <f>'1.1.melléklet'!D65-'1.3.melléklet'!D65-'1.4.melléklet'!D65</f>
        <v>0</v>
      </c>
      <c r="E65" s="877">
        <f>'1.1.melléklet'!E65-'1.3.melléklet'!E65-'1.4.melléklet'!E65</f>
        <v>0</v>
      </c>
      <c r="F65" s="877">
        <f>'1.1.melléklet'!F65-'1.3.melléklet'!F65-'1.4.melléklet'!F65</f>
        <v>0</v>
      </c>
      <c r="G65" s="877">
        <f>'1.1.melléklet'!G65-'1.3.melléklet'!G65-'1.4.melléklet'!G65</f>
        <v>0</v>
      </c>
    </row>
    <row r="66" spans="1:7" s="402" customFormat="1" ht="12" customHeight="1" thickBot="1">
      <c r="A66" s="406" t="s">
        <v>780</v>
      </c>
      <c r="B66" s="289" t="s">
        <v>781</v>
      </c>
      <c r="C66" s="878">
        <f>C67:D67</f>
        <v>450000000</v>
      </c>
      <c r="D66" s="878">
        <f>D67:E67</f>
        <v>450000000</v>
      </c>
      <c r="E66" s="878">
        <f>E67:F67</f>
        <v>450000000</v>
      </c>
      <c r="F66" s="878">
        <f>F67:G67</f>
        <v>560000000</v>
      </c>
      <c r="G66" s="878">
        <f>G67:H67</f>
        <v>560000000</v>
      </c>
    </row>
    <row r="67" spans="1:7" s="402" customFormat="1" ht="12" customHeight="1">
      <c r="A67" s="15" t="s">
        <v>603</v>
      </c>
      <c r="B67" s="403" t="s">
        <v>782</v>
      </c>
      <c r="C67" s="297">
        <f>'1.1.melléklet'!C67-'1.3.melléklet'!C67-'1.4.melléklet'!C67</f>
        <v>450000000</v>
      </c>
      <c r="D67" s="297">
        <f>'1.1.melléklet'!D67-'1.3.melléklet'!D67-'1.4.melléklet'!D67</f>
        <v>450000000</v>
      </c>
      <c r="E67" s="297">
        <f>'1.1.melléklet'!E67-'1.3.melléklet'!E67-'1.4.melléklet'!E67</f>
        <v>450000000</v>
      </c>
      <c r="F67" s="297">
        <f>'1.1.melléklet'!F67-'1.3.melléklet'!F67-'1.4.melléklet'!F67</f>
        <v>560000000</v>
      </c>
      <c r="G67" s="297">
        <f>'1.1.melléklet'!G67-'1.3.melléklet'!G67-'1.4.melléklet'!G67</f>
        <v>560000000</v>
      </c>
    </row>
    <row r="68" spans="1:7" s="402" customFormat="1" ht="12" customHeight="1">
      <c r="A68" s="14" t="s">
        <v>604</v>
      </c>
      <c r="B68" s="404" t="s">
        <v>783</v>
      </c>
      <c r="C68" s="297"/>
      <c r="D68" s="297"/>
      <c r="E68" s="297"/>
      <c r="F68" s="297"/>
      <c r="G68" s="297"/>
    </row>
    <row r="69" spans="1:7" s="402" customFormat="1" ht="12" customHeight="1">
      <c r="A69" s="14" t="s">
        <v>13</v>
      </c>
      <c r="B69" s="404" t="s">
        <v>784</v>
      </c>
      <c r="C69" s="297">
        <f>'1.1.melléklet'!C69-'1.3.melléklet'!C69-'1.4.melléklet'!C69</f>
        <v>0</v>
      </c>
      <c r="D69" s="297">
        <f>'1.1.melléklet'!D69-'1.3.melléklet'!D69-'1.4.melléklet'!D69</f>
        <v>0</v>
      </c>
      <c r="E69" s="297">
        <f>'1.1.melléklet'!E69-'1.3.melléklet'!E69-'1.4.melléklet'!E69</f>
        <v>0</v>
      </c>
      <c r="F69" s="297">
        <f>'1.1.melléklet'!F69-'1.3.melléklet'!F69-'1.4.melléklet'!F69</f>
        <v>0</v>
      </c>
      <c r="G69" s="297">
        <f>'1.1.melléklet'!G69-'1.3.melléklet'!G69-'1.4.melléklet'!G69</f>
        <v>0</v>
      </c>
    </row>
    <row r="70" spans="1:7" s="402" customFormat="1" ht="12" customHeight="1" thickBot="1">
      <c r="A70" s="16" t="s">
        <v>14</v>
      </c>
      <c r="B70" s="405" t="s">
        <v>785</v>
      </c>
      <c r="C70" s="877">
        <f>'1.1.melléklet'!C70-'1.3.melléklet'!C70-'1.4.melléklet'!C70</f>
        <v>0</v>
      </c>
      <c r="D70" s="877">
        <f>'1.1.melléklet'!D70-'1.3.melléklet'!D70-'1.4.melléklet'!D70</f>
        <v>0</v>
      </c>
      <c r="E70" s="877">
        <f>'1.1.melléklet'!E70-'1.3.melléklet'!E70-'1.4.melléklet'!E70</f>
        <v>-310000</v>
      </c>
      <c r="F70" s="877">
        <f>'1.1.melléklet'!F70-'1.3.melléklet'!F70-'1.4.melléklet'!F70</f>
        <v>0</v>
      </c>
      <c r="G70" s="877">
        <f>'1.1.melléklet'!G70-'1.3.melléklet'!G70-'1.4.melléklet'!G70</f>
        <v>0</v>
      </c>
    </row>
    <row r="71" spans="1:7" s="402" customFormat="1" ht="12" customHeight="1" thickBot="1">
      <c r="A71" s="406" t="s">
        <v>786</v>
      </c>
      <c r="B71" s="289" t="s">
        <v>787</v>
      </c>
      <c r="C71" s="878">
        <f>C72</f>
        <v>335000000</v>
      </c>
      <c r="D71" s="878">
        <f>D72</f>
        <v>521377082</v>
      </c>
      <c r="E71" s="878">
        <f>E72</f>
        <v>521377082</v>
      </c>
      <c r="F71" s="878">
        <f>F72</f>
        <v>520992772</v>
      </c>
      <c r="G71" s="878">
        <f>G72</f>
        <v>521067082</v>
      </c>
    </row>
    <row r="72" spans="1:7" s="402" customFormat="1" ht="12" customHeight="1">
      <c r="A72" s="15" t="s">
        <v>15</v>
      </c>
      <c r="B72" s="403" t="s">
        <v>788</v>
      </c>
      <c r="C72" s="297">
        <f>'1.1.melléklet'!C72-'1.3.melléklet'!C72-'1.4.melléklet'!C72</f>
        <v>335000000</v>
      </c>
      <c r="D72" s="297">
        <f>'1.1.melléklet'!D72-'1.3.melléklet'!D72-'1.4.melléklet'!D72</f>
        <v>521377082</v>
      </c>
      <c r="E72" s="297">
        <f>'1.1.melléklet'!E72-'1.3.melléklet'!E72-'1.4.melléklet'!E72</f>
        <v>521377082</v>
      </c>
      <c r="F72" s="297">
        <f>'1.1.melléklet'!F72-'1.3.melléklet'!F72-'1.4.melléklet'!F72</f>
        <v>520992772</v>
      </c>
      <c r="G72" s="297">
        <v>521067082</v>
      </c>
    </row>
    <row r="73" spans="1:7" s="402" customFormat="1" ht="12" customHeight="1" thickBot="1">
      <c r="A73" s="16" t="s">
        <v>16</v>
      </c>
      <c r="B73" s="405" t="s">
        <v>789</v>
      </c>
      <c r="C73" s="877"/>
      <c r="D73" s="877"/>
      <c r="E73" s="877"/>
      <c r="F73" s="877"/>
      <c r="G73" s="877"/>
    </row>
    <row r="74" spans="1:7" s="402" customFormat="1" ht="12" customHeight="1" thickBot="1">
      <c r="A74" s="406" t="s">
        <v>790</v>
      </c>
      <c r="B74" s="289" t="s">
        <v>791</v>
      </c>
      <c r="C74" s="878">
        <f>'1.1.melléklet'!C74-'1.3.melléklet'!C74-'1.4.melléklet'!C74</f>
        <v>0</v>
      </c>
      <c r="D74" s="878">
        <f>'1.1.melléklet'!D74-'1.3.melléklet'!D74-'1.4.melléklet'!D74</f>
        <v>0</v>
      </c>
      <c r="E74" s="878">
        <f>'1.1.melléklet'!E74-'1.3.melléklet'!E74-'1.4.melléklet'!E74</f>
        <v>0</v>
      </c>
      <c r="F74" s="878">
        <f>'1.1.melléklet'!F74-'1.3.melléklet'!F74-'1.4.melléklet'!F74</f>
        <v>0</v>
      </c>
      <c r="G74" s="878">
        <v>15273016</v>
      </c>
    </row>
    <row r="75" spans="1:7" s="402" customFormat="1" ht="12" customHeight="1">
      <c r="A75" s="15" t="s">
        <v>17</v>
      </c>
      <c r="B75" s="403" t="s">
        <v>792</v>
      </c>
      <c r="C75" s="297">
        <f>'1.1.melléklet'!C75-'1.3.melléklet'!C75-'1.4.melléklet'!C75</f>
        <v>0</v>
      </c>
      <c r="D75" s="297">
        <f>'1.1.melléklet'!D75-'1.3.melléklet'!D75-'1.4.melléklet'!D75</f>
        <v>0</v>
      </c>
      <c r="E75" s="297">
        <f>'1.1.melléklet'!E75-'1.3.melléklet'!E75-'1.4.melléklet'!E75</f>
        <v>0</v>
      </c>
      <c r="F75" s="297">
        <f>'1.1.melléklet'!F75-'1.3.melléklet'!F75-'1.4.melléklet'!F75</f>
        <v>0</v>
      </c>
      <c r="G75" s="297">
        <f>'1.1.melléklet'!G75-'1.3.melléklet'!G75-'1.4.melléklet'!G75</f>
        <v>15273016</v>
      </c>
    </row>
    <row r="76" spans="1:7" s="402" customFormat="1" ht="12" customHeight="1">
      <c r="A76" s="14" t="s">
        <v>18</v>
      </c>
      <c r="B76" s="404" t="s">
        <v>793</v>
      </c>
      <c r="C76" s="297">
        <f>'1.1.melléklet'!C76-'1.3.melléklet'!C76-'1.4.melléklet'!C76</f>
        <v>0</v>
      </c>
      <c r="D76" s="297">
        <f>'1.1.melléklet'!D76-'1.3.melléklet'!D76-'1.4.melléklet'!D76</f>
        <v>0</v>
      </c>
      <c r="E76" s="297">
        <f>'1.1.melléklet'!E76-'1.3.melléklet'!E76-'1.4.melléklet'!E76</f>
        <v>0</v>
      </c>
      <c r="F76" s="297">
        <f>'1.1.melléklet'!F76-'1.3.melléklet'!F76-'1.4.melléklet'!F76</f>
        <v>0</v>
      </c>
      <c r="G76" s="297"/>
    </row>
    <row r="77" spans="1:7" s="402" customFormat="1" ht="12" customHeight="1" thickBot="1">
      <c r="A77" s="16" t="s">
        <v>19</v>
      </c>
      <c r="B77" s="405" t="s">
        <v>794</v>
      </c>
      <c r="C77" s="877">
        <f>'1.1.melléklet'!C77-'1.3.melléklet'!C77-'1.4.melléklet'!C77</f>
        <v>0</v>
      </c>
      <c r="D77" s="877">
        <f>'1.1.melléklet'!D77-'1.3.melléklet'!D77-'1.4.melléklet'!D77</f>
        <v>0</v>
      </c>
      <c r="E77" s="877">
        <f>'1.1.melléklet'!E77-'1.3.melléklet'!E77-'1.4.melléklet'!E77</f>
        <v>0</v>
      </c>
      <c r="F77" s="877">
        <f>'1.1.melléklet'!F77-'1.3.melléklet'!F77-'1.4.melléklet'!F77</f>
        <v>0</v>
      </c>
      <c r="G77" s="877">
        <f>'1.1.melléklet'!G77-'1.3.melléklet'!G77-'1.4.melléklet'!G77</f>
        <v>0</v>
      </c>
    </row>
    <row r="78" spans="1:7" s="402" customFormat="1" ht="12" customHeight="1" thickBot="1">
      <c r="A78" s="406" t="s">
        <v>795</v>
      </c>
      <c r="B78" s="289" t="s">
        <v>20</v>
      </c>
      <c r="C78" s="878">
        <f>'1.1.melléklet'!C78-'1.3.melléklet'!C78-'1.4.melléklet'!C78</f>
        <v>0</v>
      </c>
      <c r="D78" s="878">
        <f>'1.1.melléklet'!D78-'1.3.melléklet'!D78-'1.4.melléklet'!D78</f>
        <v>0</v>
      </c>
      <c r="E78" s="878">
        <f>'1.1.melléklet'!E78-'1.3.melléklet'!E78-'1.4.melléklet'!E78</f>
        <v>0</v>
      </c>
      <c r="F78" s="878">
        <f>'1.1.melléklet'!F78-'1.3.melléklet'!F78-'1.4.melléklet'!F78</f>
        <v>0</v>
      </c>
      <c r="G78" s="878">
        <f>'1.1.melléklet'!G78-'1.3.melléklet'!G78-'1.4.melléklet'!G78</f>
        <v>0</v>
      </c>
    </row>
    <row r="79" spans="1:7" s="402" customFormat="1" ht="12" customHeight="1">
      <c r="A79" s="408" t="s">
        <v>796</v>
      </c>
      <c r="B79" s="403" t="s">
        <v>0</v>
      </c>
      <c r="C79" s="297">
        <f>'1.1.melléklet'!C79-'1.3.melléklet'!C79-'1.4.melléklet'!C79</f>
        <v>0</v>
      </c>
      <c r="D79" s="297">
        <f>'1.1.melléklet'!D79-'1.3.melléklet'!D79-'1.4.melléklet'!D79</f>
        <v>0</v>
      </c>
      <c r="E79" s="297">
        <f>'1.1.melléklet'!E79-'1.3.melléklet'!E79-'1.4.melléklet'!E79</f>
        <v>0</v>
      </c>
      <c r="F79" s="297">
        <f>'1.1.melléklet'!F79-'1.3.melléklet'!F79-'1.4.melléklet'!F79</f>
        <v>0</v>
      </c>
      <c r="G79" s="297">
        <f>'1.1.melléklet'!G79-'1.3.melléklet'!G79-'1.4.melléklet'!G79</f>
        <v>0</v>
      </c>
    </row>
    <row r="80" spans="1:7" s="402" customFormat="1" ht="12" customHeight="1">
      <c r="A80" s="409" t="s">
        <v>1</v>
      </c>
      <c r="B80" s="404" t="s">
        <v>2</v>
      </c>
      <c r="C80" s="297">
        <f>'1.1.melléklet'!C80-'1.3.melléklet'!C80-'1.4.melléklet'!C80</f>
        <v>0</v>
      </c>
      <c r="D80" s="297">
        <f>'1.1.melléklet'!D80-'1.3.melléklet'!D80-'1.4.melléklet'!D80</f>
        <v>0</v>
      </c>
      <c r="E80" s="297">
        <f>'1.1.melléklet'!E80-'1.3.melléklet'!E80-'1.4.melléklet'!E80</f>
        <v>0</v>
      </c>
      <c r="F80" s="297">
        <f>'1.1.melléklet'!F80-'1.3.melléklet'!F80-'1.4.melléklet'!F80</f>
        <v>0</v>
      </c>
      <c r="G80" s="297">
        <f>'1.1.melléklet'!G80-'1.3.melléklet'!G80-'1.4.melléklet'!G80</f>
        <v>0</v>
      </c>
    </row>
    <row r="81" spans="1:7" s="402" customFormat="1" ht="12" customHeight="1">
      <c r="A81" s="409" t="s">
        <v>3</v>
      </c>
      <c r="B81" s="404" t="s">
        <v>4</v>
      </c>
      <c r="C81" s="297">
        <f>'1.1.melléklet'!C81-'1.3.melléklet'!C81-'1.4.melléklet'!C81</f>
        <v>0</v>
      </c>
      <c r="D81" s="297">
        <f>'1.1.melléklet'!D81-'1.3.melléklet'!D81-'1.4.melléklet'!D81</f>
        <v>0</v>
      </c>
      <c r="E81" s="297">
        <f>'1.1.melléklet'!E81-'1.3.melléklet'!E81-'1.4.melléklet'!E81</f>
        <v>0</v>
      </c>
      <c r="F81" s="297">
        <f>'1.1.melléklet'!F81-'1.3.melléklet'!F81-'1.4.melléklet'!F81</f>
        <v>0</v>
      </c>
      <c r="G81" s="297">
        <f>'1.1.melléklet'!G81-'1.3.melléklet'!G81-'1.4.melléklet'!G81</f>
        <v>0</v>
      </c>
    </row>
    <row r="82" spans="1:7" s="402" customFormat="1" ht="12" customHeight="1" thickBot="1">
      <c r="A82" s="410" t="s">
        <v>5</v>
      </c>
      <c r="B82" s="405" t="s">
        <v>6</v>
      </c>
      <c r="C82" s="877">
        <f>'1.1.melléklet'!C82-'1.3.melléklet'!C82-'1.4.melléklet'!C82</f>
        <v>0</v>
      </c>
      <c r="D82" s="877">
        <f>'1.1.melléklet'!D82-'1.3.melléklet'!D82-'1.4.melléklet'!D82</f>
        <v>0</v>
      </c>
      <c r="E82" s="877">
        <f>'1.1.melléklet'!E82-'1.3.melléklet'!E82-'1.4.melléklet'!E82</f>
        <v>0</v>
      </c>
      <c r="F82" s="877">
        <f>'1.1.melléklet'!F82-'1.3.melléklet'!F82-'1.4.melléklet'!F82</f>
        <v>0</v>
      </c>
      <c r="G82" s="877">
        <f>'1.1.melléklet'!G82-'1.3.melléklet'!G82-'1.4.melléklet'!G82</f>
        <v>0</v>
      </c>
    </row>
    <row r="83" spans="1:7" s="402" customFormat="1" ht="13.5" customHeight="1" thickBot="1">
      <c r="A83" s="406" t="s">
        <v>7</v>
      </c>
      <c r="B83" s="289" t="s">
        <v>8</v>
      </c>
      <c r="C83" s="878">
        <f>'1.1.melléklet'!C83-'1.3.melléklet'!C83-'1.4.melléklet'!C83</f>
        <v>0</v>
      </c>
      <c r="D83" s="878">
        <f>'1.1.melléklet'!D83-'1.3.melléklet'!D83-'1.4.melléklet'!D83</f>
        <v>0</v>
      </c>
      <c r="E83" s="878">
        <f>'1.1.melléklet'!E83-'1.3.melléklet'!E83-'1.4.melléklet'!E83</f>
        <v>-310000</v>
      </c>
      <c r="F83" s="878">
        <f>'1.1.melléklet'!F83-'1.3.melléklet'!F83-'1.4.melléklet'!F83</f>
        <v>0</v>
      </c>
      <c r="G83" s="878">
        <f>'1.1.melléklet'!G83-'1.3.melléklet'!G83-'1.4.melléklet'!G83</f>
        <v>0</v>
      </c>
    </row>
    <row r="84" spans="1:7" s="402" customFormat="1" ht="15.75" customHeight="1" thickBot="1">
      <c r="A84" s="406" t="s">
        <v>9</v>
      </c>
      <c r="B84" s="411" t="s">
        <v>10</v>
      </c>
      <c r="C84" s="878">
        <f>C83+C78+C74+C71+C66+C62</f>
        <v>785000000</v>
      </c>
      <c r="D84" s="878">
        <f>D83+D78+D74+D71+D66+D62</f>
        <v>971377082</v>
      </c>
      <c r="E84" s="878">
        <f>E83+E78+E74+E71+E66+E62</f>
        <v>971067082</v>
      </c>
      <c r="F84" s="878">
        <f>F83+F78+F74+F71+F66+F62</f>
        <v>1080992772</v>
      </c>
      <c r="G84" s="878">
        <f>G83+G78+G74+G71+G66+G62</f>
        <v>1096340098</v>
      </c>
    </row>
    <row r="85" spans="1:7" s="402" customFormat="1" ht="16.5" customHeight="1" thickBot="1">
      <c r="A85" s="412" t="s">
        <v>23</v>
      </c>
      <c r="B85" s="413" t="s">
        <v>11</v>
      </c>
      <c r="C85" s="992">
        <f>C84+C61</f>
        <v>1978819843</v>
      </c>
      <c r="D85" s="992">
        <f>D84+D61</f>
        <v>2186101509</v>
      </c>
      <c r="E85" s="992">
        <f>E84+E61</f>
        <v>2314052336</v>
      </c>
      <c r="F85" s="992">
        <f>F84+F61</f>
        <v>2452447373</v>
      </c>
      <c r="G85" s="992">
        <f>G84+G61</f>
        <v>2526621203</v>
      </c>
    </row>
    <row r="86" spans="1:7" s="402" customFormat="1" ht="24" customHeight="1">
      <c r="A86" s="5"/>
      <c r="B86" s="6"/>
      <c r="C86" s="301"/>
      <c r="D86" s="301"/>
      <c r="E86" s="301"/>
      <c r="F86" s="301"/>
      <c r="G86" s="301"/>
    </row>
    <row r="87" spans="1:7" ht="16.5" customHeight="1">
      <c r="A87" s="1060" t="s">
        <v>502</v>
      </c>
      <c r="B87" s="1060"/>
      <c r="C87" s="1060"/>
      <c r="D87" s="400"/>
      <c r="E87" s="400"/>
      <c r="F87" s="400"/>
      <c r="G87" s="400"/>
    </row>
    <row r="88" spans="1:7" s="414" customFormat="1" ht="16.5" customHeight="1" thickBot="1">
      <c r="A88" s="1061" t="s">
        <v>607</v>
      </c>
      <c r="B88" s="1061"/>
      <c r="C88" s="135"/>
      <c r="D88" s="135"/>
      <c r="E88" s="135"/>
      <c r="F88" s="135"/>
      <c r="G88" s="135"/>
    </row>
    <row r="89" spans="1:7" ht="37.5" customHeight="1" thickBot="1">
      <c r="A89" s="23" t="s">
        <v>527</v>
      </c>
      <c r="B89" s="24" t="s">
        <v>503</v>
      </c>
      <c r="C89" s="38" t="s">
        <v>384</v>
      </c>
      <c r="D89" s="38" t="s">
        <v>865</v>
      </c>
      <c r="E89" s="38" t="s">
        <v>875</v>
      </c>
      <c r="F89" s="38" t="s">
        <v>880</v>
      </c>
      <c r="G89" s="38" t="s">
        <v>885</v>
      </c>
    </row>
    <row r="90" spans="1:7" s="401" customFormat="1" ht="12" customHeight="1" thickBot="1">
      <c r="A90" s="31">
        <v>1</v>
      </c>
      <c r="B90" s="32">
        <v>2</v>
      </c>
      <c r="C90" s="33">
        <v>3</v>
      </c>
      <c r="D90" s="33">
        <v>4</v>
      </c>
      <c r="E90" s="33">
        <v>5</v>
      </c>
      <c r="F90" s="33">
        <v>6</v>
      </c>
      <c r="G90" s="33">
        <v>7</v>
      </c>
    </row>
    <row r="91" spans="1:7" ht="12" customHeight="1" thickBot="1">
      <c r="A91" s="22" t="s">
        <v>474</v>
      </c>
      <c r="B91" s="30" t="s">
        <v>26</v>
      </c>
      <c r="C91" s="293">
        <f>C92+C93+C94+C95+C96</f>
        <v>568297518</v>
      </c>
      <c r="D91" s="293">
        <f>D92+D93+D94+D95+D96</f>
        <v>603024722</v>
      </c>
      <c r="E91" s="293">
        <f>E92+E93+E94+E95+E96</f>
        <v>662993280</v>
      </c>
      <c r="F91" s="293">
        <f>F92+F93+F94+F95+F96</f>
        <v>701425778</v>
      </c>
      <c r="G91" s="293">
        <f>G92+G93+G94+G95+G96</f>
        <v>722684339</v>
      </c>
    </row>
    <row r="92" spans="1:7" ht="12" customHeight="1">
      <c r="A92" s="17" t="s">
        <v>557</v>
      </c>
      <c r="B92" s="10" t="s">
        <v>504</v>
      </c>
      <c r="C92" s="295">
        <v>148508687</v>
      </c>
      <c r="D92" s="295">
        <v>162823243</v>
      </c>
      <c r="E92" s="295">
        <v>170334155</v>
      </c>
      <c r="F92" s="295">
        <v>175086147</v>
      </c>
      <c r="G92" s="295">
        <v>174701833</v>
      </c>
    </row>
    <row r="93" spans="1:7" ht="12" customHeight="1">
      <c r="A93" s="14" t="s">
        <v>558</v>
      </c>
      <c r="B93" s="8" t="s">
        <v>637</v>
      </c>
      <c r="C93" s="296">
        <v>34402881</v>
      </c>
      <c r="D93" s="296">
        <v>37237657</v>
      </c>
      <c r="E93" s="296">
        <v>38790696</v>
      </c>
      <c r="F93" s="296">
        <v>39676405</v>
      </c>
      <c r="G93" s="296">
        <v>39676405</v>
      </c>
    </row>
    <row r="94" spans="1:7" ht="12" customHeight="1">
      <c r="A94" s="14" t="s">
        <v>559</v>
      </c>
      <c r="B94" s="8" t="s">
        <v>594</v>
      </c>
      <c r="C94" s="298">
        <v>221090350</v>
      </c>
      <c r="D94" s="298">
        <v>234635888</v>
      </c>
      <c r="E94" s="298">
        <v>284450518</v>
      </c>
      <c r="F94" s="298">
        <v>310683611</v>
      </c>
      <c r="G94" s="298">
        <v>331021236</v>
      </c>
    </row>
    <row r="95" spans="1:7" ht="12" customHeight="1">
      <c r="A95" s="14" t="s">
        <v>560</v>
      </c>
      <c r="B95" s="11" t="s">
        <v>638</v>
      </c>
      <c r="C95" s="298">
        <v>4800000</v>
      </c>
      <c r="D95" s="298">
        <v>4800000</v>
      </c>
      <c r="E95" s="298">
        <v>4800000</v>
      </c>
      <c r="F95" s="298">
        <v>5150000</v>
      </c>
      <c r="G95" s="298">
        <v>5230250</v>
      </c>
    </row>
    <row r="96" spans="1:7" ht="12" customHeight="1">
      <c r="A96" s="14" t="s">
        <v>571</v>
      </c>
      <c r="B96" s="19" t="s">
        <v>639</v>
      </c>
      <c r="C96" s="298">
        <v>159495600</v>
      </c>
      <c r="D96" s="298">
        <f>D101+D106</f>
        <v>163527934</v>
      </c>
      <c r="E96" s="298">
        <f>E101+E106</f>
        <v>164617911</v>
      </c>
      <c r="F96" s="298">
        <f>F101+F106</f>
        <v>170829615</v>
      </c>
      <c r="G96" s="298">
        <v>172054615</v>
      </c>
    </row>
    <row r="97" spans="1:7" ht="12" customHeight="1">
      <c r="A97" s="14" t="s">
        <v>561</v>
      </c>
      <c r="B97" s="8" t="s">
        <v>27</v>
      </c>
      <c r="C97" s="298"/>
      <c r="D97" s="298"/>
      <c r="E97" s="298"/>
      <c r="F97" s="298"/>
      <c r="G97" s="298"/>
    </row>
    <row r="98" spans="1:7" ht="12" customHeight="1">
      <c r="A98" s="14" t="s">
        <v>562</v>
      </c>
      <c r="B98" s="137" t="s">
        <v>28</v>
      </c>
      <c r="C98" s="298"/>
      <c r="D98" s="298"/>
      <c r="E98" s="298"/>
      <c r="F98" s="298"/>
      <c r="G98" s="298"/>
    </row>
    <row r="99" spans="1:7" ht="12" customHeight="1">
      <c r="A99" s="14" t="s">
        <v>572</v>
      </c>
      <c r="B99" s="138" t="s">
        <v>29</v>
      </c>
      <c r="C99" s="298"/>
      <c r="D99" s="298"/>
      <c r="E99" s="298"/>
      <c r="F99" s="298"/>
      <c r="G99" s="298"/>
    </row>
    <row r="100" spans="1:7" ht="12" customHeight="1">
      <c r="A100" s="14" t="s">
        <v>573</v>
      </c>
      <c r="B100" s="138" t="s">
        <v>30</v>
      </c>
      <c r="C100" s="298"/>
      <c r="D100" s="298"/>
      <c r="E100" s="298"/>
      <c r="F100" s="298"/>
      <c r="G100" s="298"/>
    </row>
    <row r="101" spans="1:7" ht="12" customHeight="1">
      <c r="A101" s="14" t="s">
        <v>574</v>
      </c>
      <c r="B101" s="137" t="s">
        <v>31</v>
      </c>
      <c r="C101" s="298">
        <f>'1.1.melléklet'!C101</f>
        <v>155295600</v>
      </c>
      <c r="D101" s="298">
        <f>'1.1.melléklet'!D101</f>
        <v>161777934</v>
      </c>
      <c r="E101" s="298">
        <f>'1.1.melléklet'!E101</f>
        <v>162867911</v>
      </c>
      <c r="F101" s="298">
        <f>'1.1.melléklet'!F101</f>
        <v>169079615</v>
      </c>
      <c r="G101" s="298">
        <v>169079615</v>
      </c>
    </row>
    <row r="102" spans="1:7" ht="12" customHeight="1">
      <c r="A102" s="14" t="s">
        <v>575</v>
      </c>
      <c r="B102" s="137" t="s">
        <v>32</v>
      </c>
      <c r="C102" s="298">
        <v>1000000</v>
      </c>
      <c r="D102" s="298"/>
      <c r="E102" s="298"/>
      <c r="F102" s="298"/>
      <c r="G102" s="298"/>
    </row>
    <row r="103" spans="1:7" ht="12" customHeight="1">
      <c r="A103" s="14" t="s">
        <v>577</v>
      </c>
      <c r="B103" s="138" t="s">
        <v>33</v>
      </c>
      <c r="C103" s="298"/>
      <c r="D103" s="298"/>
      <c r="E103" s="298"/>
      <c r="F103" s="298"/>
      <c r="G103" s="298"/>
    </row>
    <row r="104" spans="1:7" ht="12" customHeight="1">
      <c r="A104" s="13" t="s">
        <v>640</v>
      </c>
      <c r="B104" s="139" t="s">
        <v>34</v>
      </c>
      <c r="C104" s="298"/>
      <c r="D104" s="298"/>
      <c r="E104" s="298"/>
      <c r="F104" s="298"/>
      <c r="G104" s="298"/>
    </row>
    <row r="105" spans="1:7" ht="12" customHeight="1">
      <c r="A105" s="14" t="s">
        <v>24</v>
      </c>
      <c r="B105" s="139" t="s">
        <v>35</v>
      </c>
      <c r="C105" s="298"/>
      <c r="D105" s="298"/>
      <c r="E105" s="298"/>
      <c r="F105" s="298"/>
      <c r="G105" s="298"/>
    </row>
    <row r="106" spans="1:7" ht="12" customHeight="1" thickBot="1">
      <c r="A106" s="18" t="s">
        <v>25</v>
      </c>
      <c r="B106" s="140" t="s">
        <v>36</v>
      </c>
      <c r="C106" s="302">
        <v>3200000</v>
      </c>
      <c r="D106" s="302">
        <v>1750000</v>
      </c>
      <c r="E106" s="302">
        <v>1750000</v>
      </c>
      <c r="F106" s="302">
        <v>1750000</v>
      </c>
      <c r="G106" s="302">
        <v>2975000</v>
      </c>
    </row>
    <row r="107" spans="1:7" ht="12" customHeight="1" thickBot="1">
      <c r="A107" s="20" t="s">
        <v>475</v>
      </c>
      <c r="B107" s="29" t="s">
        <v>37</v>
      </c>
      <c r="C107" s="294">
        <f>+C108+C110+C112+C120</f>
        <v>1027968735</v>
      </c>
      <c r="D107" s="294">
        <f>+D108+D110+D112+D120</f>
        <v>1032921658</v>
      </c>
      <c r="E107" s="294">
        <f>+E108+E110+E112+E120</f>
        <v>1123580722</v>
      </c>
      <c r="F107" s="294">
        <f>+F108+F110+F112+F120</f>
        <v>1129135314</v>
      </c>
      <c r="G107" s="294">
        <f>+G108+G110+G112+G120</f>
        <v>1129481102</v>
      </c>
    </row>
    <row r="108" spans="1:7" ht="12" customHeight="1">
      <c r="A108" s="15" t="s">
        <v>563</v>
      </c>
      <c r="B108" s="8" t="s">
        <v>686</v>
      </c>
      <c r="C108" s="297">
        <f>'1.1.melléklet'!C108</f>
        <v>961604956</v>
      </c>
      <c r="D108" s="297">
        <v>966557879</v>
      </c>
      <c r="E108" s="297">
        <v>1043712646</v>
      </c>
      <c r="F108" s="297">
        <v>1040920406</v>
      </c>
      <c r="G108" s="297">
        <v>1041266194</v>
      </c>
    </row>
    <row r="109" spans="1:7" ht="12" customHeight="1">
      <c r="A109" s="15" t="s">
        <v>564</v>
      </c>
      <c r="B109" s="12" t="s">
        <v>41</v>
      </c>
      <c r="C109" s="297"/>
      <c r="D109" s="297"/>
      <c r="E109" s="297"/>
      <c r="F109" s="297"/>
      <c r="G109" s="297"/>
    </row>
    <row r="110" spans="1:7" ht="12" customHeight="1">
      <c r="A110" s="15" t="s">
        <v>565</v>
      </c>
      <c r="B110" s="12" t="s">
        <v>641</v>
      </c>
      <c r="C110" s="296">
        <f>'1.1.melléklet'!C110</f>
        <v>63363779</v>
      </c>
      <c r="D110" s="296">
        <f>'1.1.melléklet'!D110</f>
        <v>63363779</v>
      </c>
      <c r="E110" s="296">
        <v>76868076</v>
      </c>
      <c r="F110" s="296">
        <v>85214908</v>
      </c>
      <c r="G110" s="296">
        <v>85214908</v>
      </c>
    </row>
    <row r="111" spans="1:7" ht="12" customHeight="1">
      <c r="A111" s="15" t="s">
        <v>566</v>
      </c>
      <c r="B111" s="12" t="s">
        <v>42</v>
      </c>
      <c r="C111" s="267"/>
      <c r="D111" s="267"/>
      <c r="E111" s="267"/>
      <c r="F111" s="267"/>
      <c r="G111" s="267"/>
    </row>
    <row r="112" spans="1:7" ht="12" customHeight="1">
      <c r="A112" s="15" t="s">
        <v>567</v>
      </c>
      <c r="B112" s="291" t="s">
        <v>688</v>
      </c>
      <c r="C112" s="267"/>
      <c r="D112" s="267"/>
      <c r="E112" s="267"/>
      <c r="F112" s="267"/>
      <c r="G112" s="267"/>
    </row>
    <row r="113" spans="1:7" ht="12" customHeight="1">
      <c r="A113" s="15" t="s">
        <v>576</v>
      </c>
      <c r="B113" s="290" t="s">
        <v>154</v>
      </c>
      <c r="C113" s="267"/>
      <c r="D113" s="267"/>
      <c r="E113" s="267"/>
      <c r="F113" s="267"/>
      <c r="G113" s="267"/>
    </row>
    <row r="114" spans="1:7" ht="12" customHeight="1">
      <c r="A114" s="15" t="s">
        <v>578</v>
      </c>
      <c r="B114" s="138" t="s">
        <v>30</v>
      </c>
      <c r="C114" s="267"/>
      <c r="D114" s="267"/>
      <c r="E114" s="267"/>
      <c r="F114" s="267"/>
      <c r="G114" s="267"/>
    </row>
    <row r="115" spans="1:7" ht="15.75">
      <c r="A115" s="15" t="s">
        <v>642</v>
      </c>
      <c r="B115" s="138" t="s">
        <v>330</v>
      </c>
      <c r="C115" s="267"/>
      <c r="D115" s="267"/>
      <c r="E115" s="267"/>
      <c r="F115" s="267"/>
      <c r="G115" s="267"/>
    </row>
    <row r="116" spans="1:7" ht="12" customHeight="1">
      <c r="A116" s="15" t="s">
        <v>643</v>
      </c>
      <c r="B116" s="138" t="s">
        <v>329</v>
      </c>
      <c r="C116" s="267"/>
      <c r="D116" s="267"/>
      <c r="E116" s="267"/>
      <c r="F116" s="267"/>
      <c r="G116" s="267"/>
    </row>
    <row r="117" spans="1:7" ht="12" customHeight="1">
      <c r="A117" s="15" t="s">
        <v>644</v>
      </c>
      <c r="B117" s="138" t="s">
        <v>45</v>
      </c>
      <c r="C117" s="267"/>
      <c r="D117" s="267"/>
      <c r="E117" s="267"/>
      <c r="F117" s="267"/>
      <c r="G117" s="267"/>
    </row>
    <row r="118" spans="1:7" ht="12" customHeight="1">
      <c r="A118" s="15" t="s">
        <v>38</v>
      </c>
      <c r="B118" s="138" t="s">
        <v>33</v>
      </c>
      <c r="C118" s="267"/>
      <c r="D118" s="267"/>
      <c r="E118" s="267"/>
      <c r="F118" s="267"/>
      <c r="G118" s="267"/>
    </row>
    <row r="119" spans="1:7" ht="12" customHeight="1">
      <c r="A119" s="15" t="s">
        <v>39</v>
      </c>
      <c r="B119" s="138" t="s">
        <v>44</v>
      </c>
      <c r="C119" s="267"/>
      <c r="D119" s="267"/>
      <c r="E119" s="267"/>
      <c r="F119" s="267"/>
      <c r="G119" s="267"/>
    </row>
    <row r="120" spans="1:7" ht="16.5" thickBot="1">
      <c r="A120" s="13" t="s">
        <v>40</v>
      </c>
      <c r="B120" s="138" t="s">
        <v>43</v>
      </c>
      <c r="C120" s="268">
        <v>3000000</v>
      </c>
      <c r="D120" s="268">
        <v>3000000</v>
      </c>
      <c r="E120" s="268">
        <v>3000000</v>
      </c>
      <c r="F120" s="268">
        <v>3000000</v>
      </c>
      <c r="G120" s="268">
        <v>3000000</v>
      </c>
    </row>
    <row r="121" spans="1:7" ht="12" customHeight="1" thickBot="1">
      <c r="A121" s="20" t="s">
        <v>476</v>
      </c>
      <c r="B121" s="120" t="s">
        <v>48</v>
      </c>
      <c r="C121" s="294">
        <f>+C122+C123</f>
        <v>369943056</v>
      </c>
      <c r="D121" s="294">
        <f>+D122+D123</f>
        <v>469564048</v>
      </c>
      <c r="E121" s="294">
        <f>+E122+E123</f>
        <v>447172737</v>
      </c>
      <c r="F121" s="294">
        <f>+F122+F123</f>
        <v>541270684</v>
      </c>
      <c r="G121" s="294">
        <f>+G122+G123</f>
        <v>593819612</v>
      </c>
    </row>
    <row r="122" spans="1:7" ht="12" customHeight="1">
      <c r="A122" s="15" t="s">
        <v>546</v>
      </c>
      <c r="B122" s="9" t="s">
        <v>515</v>
      </c>
      <c r="C122" s="297">
        <f>'1.1.melléklet'!C122</f>
        <v>369943056</v>
      </c>
      <c r="D122" s="297">
        <f>'1.1.melléklet'!D122</f>
        <v>469564048</v>
      </c>
      <c r="E122" s="297">
        <f>'1.1.melléklet'!E122</f>
        <v>447172737</v>
      </c>
      <c r="F122" s="297">
        <f>'1.1.melléklet'!F122</f>
        <v>541270684</v>
      </c>
      <c r="G122" s="297">
        <f>'1.1.melléklet'!G122</f>
        <v>593819612</v>
      </c>
    </row>
    <row r="123" spans="1:7" ht="12" customHeight="1" thickBot="1">
      <c r="A123" s="16" t="s">
        <v>547</v>
      </c>
      <c r="B123" s="12" t="s">
        <v>516</v>
      </c>
      <c r="C123" s="298"/>
      <c r="D123" s="298"/>
      <c r="E123" s="298"/>
      <c r="F123" s="298"/>
      <c r="G123" s="298"/>
    </row>
    <row r="124" spans="1:7" ht="12" customHeight="1" thickBot="1">
      <c r="A124" s="20" t="s">
        <v>477</v>
      </c>
      <c r="B124" s="120" t="s">
        <v>49</v>
      </c>
      <c r="C124" s="294">
        <f>+C91+C107+C121</f>
        <v>1966209309</v>
      </c>
      <c r="D124" s="294">
        <f>+D91+D107+D121</f>
        <v>2105510428</v>
      </c>
      <c r="E124" s="294">
        <f>+E91+E107+E121</f>
        <v>2233746739</v>
      </c>
      <c r="F124" s="294">
        <f>+F91+F107+F121</f>
        <v>2371831776</v>
      </c>
      <c r="G124" s="294">
        <f>+G91+G107+G121</f>
        <v>2445985053</v>
      </c>
    </row>
    <row r="125" spans="1:7" ht="12" customHeight="1" thickBot="1">
      <c r="A125" s="20" t="s">
        <v>478</v>
      </c>
      <c r="B125" s="120" t="s">
        <v>50</v>
      </c>
      <c r="C125" s="294">
        <f>+C126+C127+C128</f>
        <v>0</v>
      </c>
      <c r="D125" s="294">
        <f>+D126+D127+D128</f>
        <v>0</v>
      </c>
      <c r="E125" s="294">
        <f>+E126+E127+E128</f>
        <v>0</v>
      </c>
      <c r="F125" s="294">
        <f>+F126+F127+F128</f>
        <v>0</v>
      </c>
      <c r="G125" s="294">
        <f>+G126+G127+G128</f>
        <v>0</v>
      </c>
    </row>
    <row r="126" spans="1:7" ht="12" customHeight="1">
      <c r="A126" s="15" t="s">
        <v>550</v>
      </c>
      <c r="B126" s="9" t="s">
        <v>51</v>
      </c>
      <c r="C126" s="267"/>
      <c r="D126" s="267"/>
      <c r="E126" s="267"/>
      <c r="F126" s="267"/>
      <c r="G126" s="267"/>
    </row>
    <row r="127" spans="1:7" ht="12" customHeight="1">
      <c r="A127" s="15" t="s">
        <v>551</v>
      </c>
      <c r="B127" s="9" t="s">
        <v>52</v>
      </c>
      <c r="C127" s="267"/>
      <c r="D127" s="267"/>
      <c r="E127" s="267"/>
      <c r="F127" s="267"/>
      <c r="G127" s="267"/>
    </row>
    <row r="128" spans="1:7" ht="12" customHeight="1" thickBot="1">
      <c r="A128" s="13" t="s">
        <v>552</v>
      </c>
      <c r="B128" s="7" t="s">
        <v>53</v>
      </c>
      <c r="C128" s="267"/>
      <c r="D128" s="267"/>
      <c r="E128" s="267"/>
      <c r="F128" s="267"/>
      <c r="G128" s="267"/>
    </row>
    <row r="129" spans="1:7" ht="12" customHeight="1" thickBot="1">
      <c r="A129" s="20" t="s">
        <v>479</v>
      </c>
      <c r="B129" s="120" t="s">
        <v>113</v>
      </c>
      <c r="C129" s="294">
        <f>+C130+C131+C132+C133</f>
        <v>0</v>
      </c>
      <c r="D129" s="294">
        <f>+D130+D131+D132+D133</f>
        <v>61031905</v>
      </c>
      <c r="E129" s="294">
        <f>+E130+E131+E132+E133</f>
        <v>61031908</v>
      </c>
      <c r="F129" s="294">
        <f>+F130+F131+F132+F133</f>
        <v>61031908</v>
      </c>
      <c r="G129" s="294">
        <f>+G130+G131+G132+G133</f>
        <v>61031908</v>
      </c>
    </row>
    <row r="130" spans="1:7" ht="12" customHeight="1">
      <c r="A130" s="15" t="s">
        <v>553</v>
      </c>
      <c r="B130" s="9" t="s">
        <v>54</v>
      </c>
      <c r="C130" s="267"/>
      <c r="D130" s="267">
        <v>61031905</v>
      </c>
      <c r="E130" s="267">
        <v>61031908</v>
      </c>
      <c r="F130" s="267">
        <v>61031908</v>
      </c>
      <c r="G130" s="267">
        <v>61031908</v>
      </c>
    </row>
    <row r="131" spans="1:7" ht="12" customHeight="1">
      <c r="A131" s="15" t="s">
        <v>554</v>
      </c>
      <c r="B131" s="9" t="s">
        <v>55</v>
      </c>
      <c r="C131" s="267"/>
      <c r="D131" s="267"/>
      <c r="E131" s="267"/>
      <c r="F131" s="267"/>
      <c r="G131" s="267"/>
    </row>
    <row r="132" spans="1:7" ht="12" customHeight="1">
      <c r="A132" s="15" t="s">
        <v>755</v>
      </c>
      <c r="B132" s="9" t="s">
        <v>56</v>
      </c>
      <c r="C132" s="267"/>
      <c r="D132" s="267"/>
      <c r="E132" s="267"/>
      <c r="F132" s="267"/>
      <c r="G132" s="267"/>
    </row>
    <row r="133" spans="1:7" ht="12" customHeight="1" thickBot="1">
      <c r="A133" s="13" t="s">
        <v>756</v>
      </c>
      <c r="B133" s="7" t="s">
        <v>57</v>
      </c>
      <c r="C133" s="267"/>
      <c r="D133" s="267"/>
      <c r="E133" s="267"/>
      <c r="F133" s="267"/>
      <c r="G133" s="267"/>
    </row>
    <row r="134" spans="1:7" ht="12" customHeight="1" thickBot="1">
      <c r="A134" s="20" t="s">
        <v>480</v>
      </c>
      <c r="B134" s="120" t="s">
        <v>58</v>
      </c>
      <c r="C134" s="300">
        <f>+C135+C136+C137+C138</f>
        <v>15060534</v>
      </c>
      <c r="D134" s="300">
        <f>+D135+D136+D137+D138</f>
        <v>19559176</v>
      </c>
      <c r="E134" s="300">
        <f>+E135+E136+E137+E138</f>
        <v>19583689</v>
      </c>
      <c r="F134" s="300">
        <f>+F135+F136+F137+F138</f>
        <v>19583689</v>
      </c>
      <c r="G134" s="300">
        <f>+G135+G136+G137+G138</f>
        <v>19604242</v>
      </c>
    </row>
    <row r="135" spans="1:7" ht="12" customHeight="1">
      <c r="A135" s="15" t="s">
        <v>555</v>
      </c>
      <c r="B135" s="9" t="s">
        <v>59</v>
      </c>
      <c r="C135" s="267"/>
      <c r="D135" s="267">
        <v>4498642</v>
      </c>
      <c r="E135" s="267">
        <v>4498642</v>
      </c>
      <c r="F135" s="267">
        <v>4523155</v>
      </c>
      <c r="G135" s="267">
        <v>4543708</v>
      </c>
    </row>
    <row r="136" spans="1:7" ht="12" customHeight="1">
      <c r="A136" s="15" t="s">
        <v>556</v>
      </c>
      <c r="B136" s="9" t="s">
        <v>69</v>
      </c>
      <c r="C136" s="267">
        <v>15060534</v>
      </c>
      <c r="D136" s="267">
        <v>15060534</v>
      </c>
      <c r="E136" s="267">
        <v>15085047</v>
      </c>
      <c r="F136" s="267">
        <v>15060534</v>
      </c>
      <c r="G136" s="267">
        <v>15060534</v>
      </c>
    </row>
    <row r="137" spans="1:7" ht="12" customHeight="1">
      <c r="A137" s="15" t="s">
        <v>767</v>
      </c>
      <c r="B137" s="9" t="s">
        <v>350</v>
      </c>
      <c r="C137" s="267">
        <f>'1.1.melléklet'!C137</f>
        <v>0</v>
      </c>
      <c r="D137" s="267">
        <f>'1.1.melléklet'!D137</f>
        <v>0</v>
      </c>
      <c r="E137" s="267">
        <f>'1.1.melléklet'!E137</f>
        <v>0</v>
      </c>
      <c r="F137" s="267">
        <f>'1.1.melléklet'!F137</f>
        <v>0</v>
      </c>
      <c r="G137" s="267">
        <f>'1.1.melléklet'!G137</f>
        <v>0</v>
      </c>
    </row>
    <row r="138" spans="1:7" ht="12" customHeight="1" thickBot="1">
      <c r="A138" s="13" t="s">
        <v>768</v>
      </c>
      <c r="B138" s="7" t="s">
        <v>61</v>
      </c>
      <c r="C138" s="267"/>
      <c r="D138" s="267"/>
      <c r="E138" s="267"/>
      <c r="F138" s="267"/>
      <c r="G138" s="267"/>
    </row>
    <row r="139" spans="1:7" ht="12" customHeight="1" thickBot="1">
      <c r="A139" s="20" t="s">
        <v>481</v>
      </c>
      <c r="B139" s="120" t="s">
        <v>62</v>
      </c>
      <c r="C139" s="303">
        <f>+C140+C141+C142+C143</f>
        <v>0</v>
      </c>
      <c r="D139" s="303">
        <f>+D140+D141+D142+D143</f>
        <v>0</v>
      </c>
      <c r="E139" s="303">
        <f>+E140+E141+E142+E143</f>
        <v>0</v>
      </c>
      <c r="F139" s="303">
        <f>+F140+F141+F142+F143</f>
        <v>0</v>
      </c>
      <c r="G139" s="303">
        <f>+G140+G141+G142+G143</f>
        <v>0</v>
      </c>
    </row>
    <row r="140" spans="1:7" ht="12" customHeight="1">
      <c r="A140" s="15" t="s">
        <v>635</v>
      </c>
      <c r="B140" s="9" t="s">
        <v>63</v>
      </c>
      <c r="C140" s="267"/>
      <c r="D140" s="267"/>
      <c r="E140" s="267"/>
      <c r="F140" s="267"/>
      <c r="G140" s="267"/>
    </row>
    <row r="141" spans="1:7" ht="12" customHeight="1">
      <c r="A141" s="15" t="s">
        <v>636</v>
      </c>
      <c r="B141" s="9" t="s">
        <v>64</v>
      </c>
      <c r="C141" s="267"/>
      <c r="D141" s="267"/>
      <c r="E141" s="267"/>
      <c r="F141" s="267"/>
      <c r="G141" s="267"/>
    </row>
    <row r="142" spans="1:7" ht="12" customHeight="1">
      <c r="A142" s="15" t="s">
        <v>687</v>
      </c>
      <c r="B142" s="9" t="s">
        <v>65</v>
      </c>
      <c r="C142" s="267"/>
      <c r="D142" s="267"/>
      <c r="E142" s="267"/>
      <c r="F142" s="267"/>
      <c r="G142" s="267"/>
    </row>
    <row r="143" spans="1:7" ht="12" customHeight="1" thickBot="1">
      <c r="A143" s="15" t="s">
        <v>770</v>
      </c>
      <c r="B143" s="9" t="s">
        <v>66</v>
      </c>
      <c r="C143" s="267"/>
      <c r="D143" s="267"/>
      <c r="E143" s="267"/>
      <c r="F143" s="267"/>
      <c r="G143" s="267"/>
    </row>
    <row r="144" spans="1:9" ht="15" customHeight="1" thickBot="1">
      <c r="A144" s="20" t="s">
        <v>482</v>
      </c>
      <c r="B144" s="120" t="s">
        <v>67</v>
      </c>
      <c r="C144" s="415">
        <f>+C125+C129+C134+C139</f>
        <v>15060534</v>
      </c>
      <c r="D144" s="415">
        <f>+D125+D129+D134+D139</f>
        <v>80591081</v>
      </c>
      <c r="E144" s="415">
        <f>+E125+E129+E134+E139</f>
        <v>80615597</v>
      </c>
      <c r="F144" s="415">
        <f>+F125+F129+F134+F139</f>
        <v>80615597</v>
      </c>
      <c r="G144" s="415">
        <f>+G125+G129+G134+G139</f>
        <v>80636150</v>
      </c>
      <c r="H144" s="417"/>
      <c r="I144" s="417"/>
    </row>
    <row r="145" spans="1:7" s="402" customFormat="1" ht="12.75" customHeight="1" thickBot="1">
      <c r="A145" s="292" t="s">
        <v>483</v>
      </c>
      <c r="B145" s="376" t="s">
        <v>68</v>
      </c>
      <c r="C145" s="415">
        <f>+C124+C144</f>
        <v>1981269843</v>
      </c>
      <c r="D145" s="415">
        <f>+D124+D144</f>
        <v>2186101509</v>
      </c>
      <c r="E145" s="415">
        <f>+E124+E144</f>
        <v>2314362336</v>
      </c>
      <c r="F145" s="415">
        <f>+F124+F144</f>
        <v>2452447373</v>
      </c>
      <c r="G145" s="415">
        <f>+G124+G144</f>
        <v>2526621203</v>
      </c>
    </row>
    <row r="146" ht="7.5" customHeight="1"/>
    <row r="147" spans="1:7" ht="15.75">
      <c r="A147" s="1062" t="s">
        <v>70</v>
      </c>
      <c r="B147" s="1062"/>
      <c r="C147" s="1062"/>
      <c r="D147" s="400"/>
      <c r="E147" s="400"/>
      <c r="F147" s="400"/>
      <c r="G147" s="400"/>
    </row>
    <row r="148" spans="1:7" ht="15" customHeight="1" thickBot="1">
      <c r="A148" s="1059" t="s">
        <v>608</v>
      </c>
      <c r="B148" s="1059"/>
      <c r="C148" s="304"/>
      <c r="D148" s="304"/>
      <c r="E148" s="304"/>
      <c r="F148" s="304"/>
      <c r="G148" s="304"/>
    </row>
    <row r="149" spans="1:7" ht="13.5" customHeight="1" thickBot="1">
      <c r="A149" s="20">
        <v>1</v>
      </c>
      <c r="B149" s="29" t="s">
        <v>71</v>
      </c>
      <c r="C149" s="294"/>
      <c r="D149" s="294"/>
      <c r="E149" s="294"/>
      <c r="F149" s="294"/>
      <c r="G149" s="294"/>
    </row>
    <row r="150" spans="1:7" ht="27.75" customHeight="1" thickBot="1">
      <c r="A150" s="20" t="s">
        <v>475</v>
      </c>
      <c r="B150" s="29" t="s">
        <v>72</v>
      </c>
      <c r="C150" s="294"/>
      <c r="D150" s="294"/>
      <c r="E150" s="294"/>
      <c r="F150" s="294"/>
      <c r="G150" s="294"/>
    </row>
    <row r="151" ht="15.75">
      <c r="A151" s="377" t="s">
        <v>893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45" r:id="rId1"/>
  <headerFooter alignWithMargins="0">
    <oddHeader>&amp;C&amp;"Times New Roman CE,Félkövér"&amp;12
Tát Város Önkormányzat
2018. ÉVI KÖLTSÉGVETÉS
KÖTELEZŐ FELADATAINAK MÉRLEGE &amp;R&amp;"Times New Roman CE,Félkövér dőlt"&amp;11 1.2. melléklet az 1/2018. (I.30.) önkormányzati rendelethez</oddHeader>
  </headerFooter>
  <rowBreaks count="1" manualBreakCount="1">
    <brk id="86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55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4"/>
      <c r="B1" s="226"/>
      <c r="C1" s="441" t="s">
        <v>863</v>
      </c>
    </row>
    <row r="2" spans="1:3" ht="24">
      <c r="A2" s="393" t="s">
        <v>658</v>
      </c>
      <c r="B2" s="355" t="s">
        <v>165</v>
      </c>
      <c r="C2" s="370" t="s">
        <v>158</v>
      </c>
    </row>
    <row r="3" spans="1:3" ht="24.75" thickBot="1">
      <c r="A3" s="434" t="s">
        <v>657</v>
      </c>
      <c r="B3" s="356" t="s">
        <v>830</v>
      </c>
      <c r="C3" s="371" t="s">
        <v>518</v>
      </c>
    </row>
    <row r="4" spans="1:3" ht="14.25" thickBot="1">
      <c r="A4" s="228"/>
      <c r="B4" s="228"/>
      <c r="C4" s="229"/>
    </row>
    <row r="5" spans="1:3" ht="13.5" thickBot="1">
      <c r="A5" s="394" t="s">
        <v>659</v>
      </c>
      <c r="B5" s="230" t="s">
        <v>509</v>
      </c>
      <c r="C5" s="231" t="s">
        <v>510</v>
      </c>
    </row>
    <row r="6" spans="1:3" ht="13.5" thickBot="1">
      <c r="A6" s="197">
        <v>1</v>
      </c>
      <c r="B6" s="198">
        <v>2</v>
      </c>
      <c r="C6" s="199">
        <v>3</v>
      </c>
    </row>
    <row r="7" spans="1:3" ht="13.5" thickBot="1">
      <c r="A7" s="232"/>
      <c r="B7" s="233" t="s">
        <v>511</v>
      </c>
      <c r="C7" s="234"/>
    </row>
    <row r="8" spans="1:3" ht="13.5" thickBot="1">
      <c r="A8" s="197" t="s">
        <v>474</v>
      </c>
      <c r="B8" s="235" t="s">
        <v>120</v>
      </c>
      <c r="C8" s="314">
        <f>SUM(C9:C18)</f>
        <v>0</v>
      </c>
    </row>
    <row r="9" spans="1:3" ht="12.75">
      <c r="A9" s="435" t="s">
        <v>557</v>
      </c>
      <c r="B9" s="10" t="s">
        <v>744</v>
      </c>
      <c r="C9" s="361"/>
    </row>
    <row r="10" spans="1:3" ht="12.75">
      <c r="A10" s="436" t="s">
        <v>558</v>
      </c>
      <c r="B10" s="8" t="s">
        <v>745</v>
      </c>
      <c r="C10" s="312"/>
    </row>
    <row r="11" spans="1:3" ht="12.75">
      <c r="A11" s="436" t="s">
        <v>559</v>
      </c>
      <c r="B11" s="8" t="s">
        <v>746</v>
      </c>
      <c r="C11" s="312"/>
    </row>
    <row r="12" spans="1:3" ht="12.75">
      <c r="A12" s="436" t="s">
        <v>560</v>
      </c>
      <c r="B12" s="8" t="s">
        <v>747</v>
      </c>
      <c r="C12" s="312"/>
    </row>
    <row r="13" spans="1:3" ht="12.75">
      <c r="A13" s="436" t="s">
        <v>602</v>
      </c>
      <c r="B13" s="8" t="s">
        <v>748</v>
      </c>
      <c r="C13" s="312"/>
    </row>
    <row r="14" spans="1:3" ht="12.75">
      <c r="A14" s="436" t="s">
        <v>561</v>
      </c>
      <c r="B14" s="8" t="s">
        <v>121</v>
      </c>
      <c r="C14" s="312"/>
    </row>
    <row r="15" spans="1:3" ht="12.75">
      <c r="A15" s="436" t="s">
        <v>562</v>
      </c>
      <c r="B15" s="7" t="s">
        <v>122</v>
      </c>
      <c r="C15" s="312"/>
    </row>
    <row r="16" spans="1:3" ht="12.75">
      <c r="A16" s="436" t="s">
        <v>572</v>
      </c>
      <c r="B16" s="8" t="s">
        <v>751</v>
      </c>
      <c r="C16" s="362"/>
    </row>
    <row r="17" spans="1:3" ht="12.75">
      <c r="A17" s="436" t="s">
        <v>573</v>
      </c>
      <c r="B17" s="8" t="s">
        <v>752</v>
      </c>
      <c r="C17" s="312"/>
    </row>
    <row r="18" spans="1:3" ht="13.5" thickBot="1">
      <c r="A18" s="436" t="s">
        <v>574</v>
      </c>
      <c r="B18" s="7" t="s">
        <v>753</v>
      </c>
      <c r="C18" s="313"/>
    </row>
    <row r="19" spans="1:3" ht="13.5" thickBot="1">
      <c r="A19" s="197" t="s">
        <v>475</v>
      </c>
      <c r="B19" s="235" t="s">
        <v>123</v>
      </c>
      <c r="C19" s="314">
        <f>SUM(C20:C22)</f>
        <v>0</v>
      </c>
    </row>
    <row r="20" spans="1:3" ht="12.75">
      <c r="A20" s="436" t="s">
        <v>563</v>
      </c>
      <c r="B20" s="9" t="s">
        <v>719</v>
      </c>
      <c r="C20" s="312"/>
    </row>
    <row r="21" spans="1:3" ht="12.75">
      <c r="A21" s="436" t="s">
        <v>564</v>
      </c>
      <c r="B21" s="8" t="s">
        <v>124</v>
      </c>
      <c r="C21" s="312"/>
    </row>
    <row r="22" spans="1:3" ht="12.75">
      <c r="A22" s="436" t="s">
        <v>565</v>
      </c>
      <c r="B22" s="8" t="s">
        <v>125</v>
      </c>
      <c r="C22" s="312"/>
    </row>
    <row r="23" spans="1:3" ht="13.5" thickBot="1">
      <c r="A23" s="436" t="s">
        <v>566</v>
      </c>
      <c r="B23" s="8" t="s">
        <v>459</v>
      </c>
      <c r="C23" s="312"/>
    </row>
    <row r="24" spans="1:3" ht="13.5" thickBot="1">
      <c r="A24" s="205" t="s">
        <v>476</v>
      </c>
      <c r="B24" s="120" t="s">
        <v>628</v>
      </c>
      <c r="C24" s="341"/>
    </row>
    <row r="25" spans="1:3" ht="13.5" thickBot="1">
      <c r="A25" s="205" t="s">
        <v>477</v>
      </c>
      <c r="B25" s="120" t="s">
        <v>126</v>
      </c>
      <c r="C25" s="314">
        <f>+C26+C27</f>
        <v>0</v>
      </c>
    </row>
    <row r="26" spans="1:3" ht="12.75">
      <c r="A26" s="437" t="s">
        <v>729</v>
      </c>
      <c r="B26" s="438" t="s">
        <v>124</v>
      </c>
      <c r="C26" s="74"/>
    </row>
    <row r="27" spans="1:3" ht="12.75">
      <c r="A27" s="437" t="s">
        <v>732</v>
      </c>
      <c r="B27" s="439" t="s">
        <v>127</v>
      </c>
      <c r="C27" s="315"/>
    </row>
    <row r="28" spans="1:3" ht="13.5" thickBot="1">
      <c r="A28" s="436" t="s">
        <v>733</v>
      </c>
      <c r="B28" s="440" t="s">
        <v>128</v>
      </c>
      <c r="C28" s="81"/>
    </row>
    <row r="29" spans="1:3" ht="13.5" thickBot="1">
      <c r="A29" s="205" t="s">
        <v>478</v>
      </c>
      <c r="B29" s="120" t="s">
        <v>129</v>
      </c>
      <c r="C29" s="314">
        <f>+C30+C31+C32</f>
        <v>0</v>
      </c>
    </row>
    <row r="30" spans="1:3" ht="12.75">
      <c r="A30" s="437" t="s">
        <v>550</v>
      </c>
      <c r="B30" s="438" t="s">
        <v>758</v>
      </c>
      <c r="C30" s="74"/>
    </row>
    <row r="31" spans="1:3" ht="12.75">
      <c r="A31" s="437" t="s">
        <v>551</v>
      </c>
      <c r="B31" s="439" t="s">
        <v>759</v>
      </c>
      <c r="C31" s="315"/>
    </row>
    <row r="32" spans="1:3" ht="13.5" thickBot="1">
      <c r="A32" s="436" t="s">
        <v>552</v>
      </c>
      <c r="B32" s="136" t="s">
        <v>760</v>
      </c>
      <c r="C32" s="81"/>
    </row>
    <row r="33" spans="1:3" ht="13.5" thickBot="1">
      <c r="A33" s="205" t="s">
        <v>479</v>
      </c>
      <c r="B33" s="120" t="s">
        <v>75</v>
      </c>
      <c r="C33" s="341"/>
    </row>
    <row r="34" spans="1:3" ht="13.5" thickBot="1">
      <c r="A34" s="205" t="s">
        <v>480</v>
      </c>
      <c r="B34" s="120" t="s">
        <v>130</v>
      </c>
      <c r="C34" s="363"/>
    </row>
    <row r="35" spans="1:3" ht="13.5" thickBot="1">
      <c r="A35" s="197" t="s">
        <v>481</v>
      </c>
      <c r="B35" s="120" t="s">
        <v>131</v>
      </c>
      <c r="C35" s="364">
        <f>+C8+C19+C24+C25+C29+C33+C34</f>
        <v>0</v>
      </c>
    </row>
    <row r="36" spans="1:3" ht="13.5" thickBot="1">
      <c r="A36" s="236" t="s">
        <v>482</v>
      </c>
      <c r="B36" s="120" t="s">
        <v>132</v>
      </c>
      <c r="C36" s="364">
        <f>+C37+C38+C39</f>
        <v>0</v>
      </c>
    </row>
    <row r="37" spans="1:3" ht="12.75">
      <c r="A37" s="437" t="s">
        <v>133</v>
      </c>
      <c r="B37" s="438" t="s">
        <v>693</v>
      </c>
      <c r="C37" s="74"/>
    </row>
    <row r="38" spans="1:3" ht="12.75">
      <c r="A38" s="437" t="s">
        <v>134</v>
      </c>
      <c r="B38" s="439" t="s">
        <v>460</v>
      </c>
      <c r="C38" s="315"/>
    </row>
    <row r="39" spans="1:3" ht="13.5" thickBot="1">
      <c r="A39" s="436" t="s">
        <v>135</v>
      </c>
      <c r="B39" s="136" t="s">
        <v>136</v>
      </c>
      <c r="C39" s="81"/>
    </row>
    <row r="40" spans="1:3" ht="13.5" thickBot="1">
      <c r="A40" s="236" t="s">
        <v>483</v>
      </c>
      <c r="B40" s="237" t="s">
        <v>137</v>
      </c>
      <c r="C40" s="367">
        <f>+C35+C36</f>
        <v>0</v>
      </c>
    </row>
    <row r="41" spans="1:3" ht="13.5" thickBot="1">
      <c r="A41" s="238"/>
      <c r="B41" s="239"/>
      <c r="C41" s="365"/>
    </row>
    <row r="42" spans="1:3" ht="13.5" thickBot="1">
      <c r="A42" s="242"/>
      <c r="B42" s="243" t="s">
        <v>513</v>
      </c>
      <c r="C42" s="367"/>
    </row>
    <row r="43" spans="1:3" ht="13.5" thickBot="1">
      <c r="A43" s="205" t="s">
        <v>474</v>
      </c>
      <c r="B43" s="120" t="s">
        <v>138</v>
      </c>
      <c r="C43" s="314">
        <f>SUM(C44:C48)</f>
        <v>0</v>
      </c>
    </row>
    <row r="44" spans="1:3" ht="12.75">
      <c r="A44" s="436" t="s">
        <v>557</v>
      </c>
      <c r="B44" s="9" t="s">
        <v>504</v>
      </c>
      <c r="C44" s="74"/>
    </row>
    <row r="45" spans="1:3" ht="12.75">
      <c r="A45" s="436" t="s">
        <v>558</v>
      </c>
      <c r="B45" s="8" t="s">
        <v>637</v>
      </c>
      <c r="C45" s="77"/>
    </row>
    <row r="46" spans="1:3" ht="12.75">
      <c r="A46" s="436" t="s">
        <v>559</v>
      </c>
      <c r="B46" s="8" t="s">
        <v>594</v>
      </c>
      <c r="C46" s="77"/>
    </row>
    <row r="47" spans="1:3" ht="12.75">
      <c r="A47" s="436" t="s">
        <v>560</v>
      </c>
      <c r="B47" s="8" t="s">
        <v>638</v>
      </c>
      <c r="C47" s="77"/>
    </row>
    <row r="48" spans="1:3" ht="13.5" thickBot="1">
      <c r="A48" s="436" t="s">
        <v>602</v>
      </c>
      <c r="B48" s="8" t="s">
        <v>639</v>
      </c>
      <c r="C48" s="77"/>
    </row>
    <row r="49" spans="1:3" ht="13.5" thickBot="1">
      <c r="A49" s="205" t="s">
        <v>475</v>
      </c>
      <c r="B49" s="120" t="s">
        <v>139</v>
      </c>
      <c r="C49" s="314">
        <f>SUM(C50:C52)</f>
        <v>0</v>
      </c>
    </row>
    <row r="50" spans="1:3" ht="12.75">
      <c r="A50" s="436" t="s">
        <v>563</v>
      </c>
      <c r="B50" s="9" t="s">
        <v>686</v>
      </c>
      <c r="C50" s="74"/>
    </row>
    <row r="51" spans="1:3" ht="12.75">
      <c r="A51" s="436" t="s">
        <v>564</v>
      </c>
      <c r="B51" s="8" t="s">
        <v>641</v>
      </c>
      <c r="C51" s="77"/>
    </row>
    <row r="52" spans="1:3" ht="12.75">
      <c r="A52" s="436" t="s">
        <v>565</v>
      </c>
      <c r="B52" s="8" t="s">
        <v>514</v>
      </c>
      <c r="C52" s="77"/>
    </row>
    <row r="53" spans="1:3" ht="13.5" thickBot="1">
      <c r="A53" s="436" t="s">
        <v>566</v>
      </c>
      <c r="B53" s="8" t="s">
        <v>461</v>
      </c>
      <c r="C53" s="77"/>
    </row>
    <row r="54" spans="1:3" ht="13.5" thickBot="1">
      <c r="A54" s="205" t="s">
        <v>476</v>
      </c>
      <c r="B54" s="244" t="s">
        <v>140</v>
      </c>
      <c r="C54" s="368">
        <f>+C43+C49</f>
        <v>0</v>
      </c>
    </row>
    <row r="55" spans="1:3" ht="13.5" thickBot="1">
      <c r="A55" s="245"/>
      <c r="B55" s="246"/>
      <c r="C55" s="369"/>
    </row>
    <row r="56" spans="1:3" ht="13.5" thickBot="1">
      <c r="A56" s="247" t="s">
        <v>660</v>
      </c>
      <c r="B56" s="248"/>
      <c r="C56" s="117"/>
    </row>
    <row r="57" spans="1:3" ht="13.5" thickBot="1">
      <c r="A57" s="247" t="s">
        <v>661</v>
      </c>
      <c r="B57" s="248"/>
      <c r="C57" s="117"/>
    </row>
    <row r="58" spans="1:3" ht="12.75">
      <c r="A58" s="245"/>
      <c r="B58" s="246"/>
      <c r="C58" s="246"/>
    </row>
    <row r="59" spans="1:3" ht="12.75">
      <c r="A59" s="245"/>
      <c r="B59" s="246"/>
      <c r="C59" s="246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28">
      <selection activeCell="A20" sqref="A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1088" t="s">
        <v>462</v>
      </c>
      <c r="B1" s="1088"/>
      <c r="C1" s="1088"/>
      <c r="D1" s="1088"/>
      <c r="E1" s="1088"/>
      <c r="F1" s="1088"/>
      <c r="G1" s="1088"/>
    </row>
    <row r="2" ht="12.75">
      <c r="C2" s="46" t="s">
        <v>803</v>
      </c>
    </row>
    <row r="3" spans="1:7" s="160" customFormat="1" ht="27" customHeight="1">
      <c r="A3" s="158" t="s">
        <v>665</v>
      </c>
      <c r="B3" s="159"/>
      <c r="C3" s="1087" t="s">
        <v>666</v>
      </c>
      <c r="D3" s="1087"/>
      <c r="E3" s="1087"/>
      <c r="F3" s="1087"/>
      <c r="G3" s="1087"/>
    </row>
    <row r="4" spans="1:7" s="160" customFormat="1" ht="15.75">
      <c r="A4" s="159"/>
      <c r="B4" s="159"/>
      <c r="C4" s="159"/>
      <c r="D4" s="159"/>
      <c r="E4" s="159"/>
      <c r="F4" s="159"/>
      <c r="G4" s="159"/>
    </row>
    <row r="5" spans="1:7" s="160" customFormat="1" ht="24.75" customHeight="1">
      <c r="A5" s="158" t="s">
        <v>667</v>
      </c>
      <c r="B5" s="159"/>
      <c r="C5" s="1087" t="s">
        <v>666</v>
      </c>
      <c r="D5" s="1087"/>
      <c r="E5" s="1087"/>
      <c r="F5" s="1087"/>
      <c r="G5" s="159"/>
    </row>
    <row r="6" spans="1:7" s="161" customFormat="1" ht="12.75">
      <c r="A6" s="209"/>
      <c r="B6" s="209"/>
      <c r="C6" s="209"/>
      <c r="D6" s="209"/>
      <c r="E6" s="209"/>
      <c r="F6" s="209"/>
      <c r="G6" s="209"/>
    </row>
    <row r="7" spans="1:7" s="162" customFormat="1" ht="15" customHeight="1">
      <c r="A7" s="266" t="s">
        <v>806</v>
      </c>
      <c r="B7" s="265"/>
      <c r="C7" s="265"/>
      <c r="D7" s="251"/>
      <c r="E7" s="251"/>
      <c r="F7" s="251"/>
      <c r="G7" s="251"/>
    </row>
    <row r="8" spans="1:7" s="162" customFormat="1" ht="15" customHeight="1" thickBot="1">
      <c r="A8" s="266" t="s">
        <v>668</v>
      </c>
      <c r="B8" s="251"/>
      <c r="C8" s="251"/>
      <c r="D8" s="251"/>
      <c r="E8" s="251"/>
      <c r="F8" s="251"/>
      <c r="G8" s="251"/>
    </row>
    <row r="9" spans="1:7" s="73" customFormat="1" ht="42" customHeight="1" thickBot="1">
      <c r="A9" s="194" t="s">
        <v>472</v>
      </c>
      <c r="B9" s="195" t="s">
        <v>669</v>
      </c>
      <c r="C9" s="195" t="s">
        <v>670</v>
      </c>
      <c r="D9" s="195" t="s">
        <v>671</v>
      </c>
      <c r="E9" s="195" t="s">
        <v>672</v>
      </c>
      <c r="F9" s="195" t="s">
        <v>673</v>
      </c>
      <c r="G9" s="196" t="s">
        <v>507</v>
      </c>
    </row>
    <row r="10" spans="1:7" ht="24" customHeight="1">
      <c r="A10" s="252" t="s">
        <v>474</v>
      </c>
      <c r="B10" s="203" t="s">
        <v>674</v>
      </c>
      <c r="C10" s="163"/>
      <c r="D10" s="163"/>
      <c r="E10" s="163"/>
      <c r="F10" s="163"/>
      <c r="G10" s="253">
        <f>SUM(C10:F10)</f>
        <v>0</v>
      </c>
    </row>
    <row r="11" spans="1:7" ht="24" customHeight="1">
      <c r="A11" s="254" t="s">
        <v>475</v>
      </c>
      <c r="B11" s="204" t="s">
        <v>675</v>
      </c>
      <c r="C11" s="164"/>
      <c r="D11" s="164"/>
      <c r="E11" s="164"/>
      <c r="F11" s="164"/>
      <c r="G11" s="255">
        <f aca="true" t="shared" si="0" ref="G11:G16">SUM(C11:F11)</f>
        <v>0</v>
      </c>
    </row>
    <row r="12" spans="1:7" ht="24" customHeight="1">
      <c r="A12" s="254" t="s">
        <v>476</v>
      </c>
      <c r="B12" s="204" t="s">
        <v>676</v>
      </c>
      <c r="C12" s="164"/>
      <c r="D12" s="164"/>
      <c r="E12" s="164"/>
      <c r="F12" s="164"/>
      <c r="G12" s="255">
        <f t="shared" si="0"/>
        <v>0</v>
      </c>
    </row>
    <row r="13" spans="1:7" ht="24" customHeight="1">
      <c r="A13" s="254" t="s">
        <v>477</v>
      </c>
      <c r="B13" s="204" t="s">
        <v>677</v>
      </c>
      <c r="C13" s="164"/>
      <c r="D13" s="164"/>
      <c r="E13" s="164"/>
      <c r="F13" s="164"/>
      <c r="G13" s="255">
        <f t="shared" si="0"/>
        <v>0</v>
      </c>
    </row>
    <row r="14" spans="1:7" ht="24" customHeight="1">
      <c r="A14" s="254" t="s">
        <v>478</v>
      </c>
      <c r="B14" s="204" t="s">
        <v>678</v>
      </c>
      <c r="C14" s="164"/>
      <c r="D14" s="164"/>
      <c r="E14" s="164"/>
      <c r="F14" s="164"/>
      <c r="G14" s="255">
        <f t="shared" si="0"/>
        <v>0</v>
      </c>
    </row>
    <row r="15" spans="1:7" ht="24" customHeight="1" thickBot="1">
      <c r="A15" s="256" t="s">
        <v>479</v>
      </c>
      <c r="B15" s="257" t="s">
        <v>679</v>
      </c>
      <c r="C15" s="165"/>
      <c r="D15" s="165"/>
      <c r="E15" s="165"/>
      <c r="F15" s="165"/>
      <c r="G15" s="258">
        <f t="shared" si="0"/>
        <v>0</v>
      </c>
    </row>
    <row r="16" spans="1:7" s="166" customFormat="1" ht="24" customHeight="1" thickBot="1">
      <c r="A16" s="259" t="s">
        <v>480</v>
      </c>
      <c r="B16" s="260" t="s">
        <v>507</v>
      </c>
      <c r="C16" s="261">
        <f>SUM(C10:C15)</f>
        <v>0</v>
      </c>
      <c r="D16" s="261">
        <f>SUM(D10:D15)</f>
        <v>0</v>
      </c>
      <c r="E16" s="261">
        <f>SUM(E10:E15)</f>
        <v>0</v>
      </c>
      <c r="F16" s="261">
        <f>SUM(F10:F15)</f>
        <v>0</v>
      </c>
      <c r="G16" s="262">
        <f t="shared" si="0"/>
        <v>0</v>
      </c>
    </row>
    <row r="17" spans="1:7" s="161" customFormat="1" ht="12.75">
      <c r="A17" s="209"/>
      <c r="B17" s="209"/>
      <c r="C17" s="209"/>
      <c r="D17" s="209"/>
      <c r="E17" s="209"/>
      <c r="F17" s="209"/>
      <c r="G17" s="209"/>
    </row>
    <row r="18" spans="1:7" s="161" customFormat="1" ht="12.75">
      <c r="A18" s="209"/>
      <c r="B18" s="209"/>
      <c r="C18" s="209"/>
      <c r="D18" s="209"/>
      <c r="E18" s="209"/>
      <c r="F18" s="209"/>
      <c r="G18" s="209"/>
    </row>
    <row r="19" spans="1:7" s="161" customFormat="1" ht="12.75">
      <c r="A19" s="209"/>
      <c r="B19" s="209"/>
      <c r="C19" s="209"/>
      <c r="D19" s="209"/>
      <c r="E19" s="209"/>
      <c r="F19" s="209"/>
      <c r="G19" s="209"/>
    </row>
    <row r="20" spans="1:7" s="161" customFormat="1" ht="15.75">
      <c r="A20" s="160" t="s">
        <v>891</v>
      </c>
      <c r="B20" s="209"/>
      <c r="C20" s="209"/>
      <c r="D20" s="209"/>
      <c r="E20" s="209"/>
      <c r="F20" s="209"/>
      <c r="G20" s="209"/>
    </row>
    <row r="21" spans="1:7" s="161" customFormat="1" ht="12.75">
      <c r="A21" s="209"/>
      <c r="B21" s="209"/>
      <c r="C21" s="209"/>
      <c r="D21" s="209"/>
      <c r="E21" s="209"/>
      <c r="F21" s="209"/>
      <c r="G21" s="209"/>
    </row>
    <row r="22" spans="1:7" ht="12.75">
      <c r="A22" s="209"/>
      <c r="B22" s="209"/>
      <c r="C22" s="209"/>
      <c r="D22" s="209"/>
      <c r="E22" s="209"/>
      <c r="F22" s="209"/>
      <c r="G22" s="209"/>
    </row>
    <row r="23" spans="1:7" ht="12.75">
      <c r="A23" s="209"/>
      <c r="B23" s="209"/>
      <c r="C23" s="161"/>
      <c r="D23" s="161"/>
      <c r="E23" s="161"/>
      <c r="F23" s="161"/>
      <c r="G23" s="209"/>
    </row>
    <row r="24" spans="1:7" ht="13.5">
      <c r="A24" s="209"/>
      <c r="B24" s="209"/>
      <c r="C24" s="263"/>
      <c r="D24" s="264" t="s">
        <v>680</v>
      </c>
      <c r="E24" s="264"/>
      <c r="F24" s="263"/>
      <c r="G24" s="209"/>
    </row>
    <row r="25" spans="3:6" ht="13.5">
      <c r="C25" s="167"/>
      <c r="D25" s="168"/>
      <c r="E25" s="168"/>
      <c r="F25" s="167"/>
    </row>
    <row r="26" spans="3:6" ht="13.5">
      <c r="C26" s="167"/>
      <c r="D26" s="168"/>
      <c r="E26" s="168"/>
      <c r="F26" s="167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1/2018. (I.30.)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tabSelected="1" view="pageBreakPreview" zoomScale="130" zoomScaleNormal="120" zoomScaleSheetLayoutView="130" workbookViewId="0" topLeftCell="A43">
      <selection activeCell="D166" sqref="D166"/>
    </sheetView>
  </sheetViews>
  <sheetFormatPr defaultColWidth="9.00390625" defaultRowHeight="12.75"/>
  <cols>
    <col min="1" max="1" width="9.00390625" style="379" customWidth="1"/>
    <col min="2" max="2" width="75.875" style="379" customWidth="1"/>
    <col min="3" max="4" width="19.125" style="379" bestFit="1" customWidth="1"/>
    <col min="5" max="5" width="9.00390625" style="37" customWidth="1"/>
    <col min="6" max="16384" width="9.375" style="37" customWidth="1"/>
  </cols>
  <sheetData>
    <row r="1" spans="1:4" ht="15.75" customHeight="1">
      <c r="A1" s="1060" t="s">
        <v>471</v>
      </c>
      <c r="B1" s="1060"/>
      <c r="C1" s="1060"/>
      <c r="D1" s="1060"/>
    </row>
    <row r="2" spans="1:4" ht="15.75" customHeight="1" thickBot="1">
      <c r="A2" s="1090"/>
      <c r="B2" s="1090"/>
      <c r="C2" s="465"/>
      <c r="D2" s="466"/>
    </row>
    <row r="3" spans="1:4" ht="37.5" customHeight="1" thickBot="1">
      <c r="A3" s="467" t="s">
        <v>527</v>
      </c>
      <c r="B3" s="468" t="s">
        <v>473</v>
      </c>
      <c r="C3" s="469" t="s">
        <v>839</v>
      </c>
      <c r="D3" s="470" t="s">
        <v>838</v>
      </c>
    </row>
    <row r="4" spans="1:4" s="39" customFormat="1" ht="15.75" customHeight="1" thickBot="1">
      <c r="A4" s="467">
        <v>1</v>
      </c>
      <c r="B4" s="468">
        <v>2</v>
      </c>
      <c r="C4" s="468">
        <v>3</v>
      </c>
      <c r="D4" s="470">
        <v>4</v>
      </c>
    </row>
    <row r="5" spans="1:4" s="1" customFormat="1" ht="15" customHeight="1" thickBot="1">
      <c r="A5" s="471" t="s">
        <v>474</v>
      </c>
      <c r="B5" s="472" t="s">
        <v>711</v>
      </c>
      <c r="C5" s="473">
        <v>421101135</v>
      </c>
      <c r="D5" s="474">
        <v>418872964</v>
      </c>
    </row>
    <row r="6" spans="1:4" s="1" customFormat="1" ht="15.75" customHeight="1">
      <c r="A6" s="475" t="s">
        <v>557</v>
      </c>
      <c r="B6" s="476" t="s">
        <v>712</v>
      </c>
      <c r="C6" s="477">
        <v>126761325</v>
      </c>
      <c r="D6" s="478">
        <v>136022050</v>
      </c>
    </row>
    <row r="7" spans="1:4" s="1" customFormat="1" ht="15" customHeight="1">
      <c r="A7" s="479" t="s">
        <v>558</v>
      </c>
      <c r="B7" s="480" t="s">
        <v>713</v>
      </c>
      <c r="C7" s="481">
        <v>123139166</v>
      </c>
      <c r="D7" s="482">
        <v>127078800</v>
      </c>
    </row>
    <row r="8" spans="1:4" s="1" customFormat="1" ht="15" customHeight="1">
      <c r="A8" s="479" t="s">
        <v>559</v>
      </c>
      <c r="B8" s="480" t="s">
        <v>714</v>
      </c>
      <c r="C8" s="481">
        <v>144294961</v>
      </c>
      <c r="D8" s="482">
        <v>149147364</v>
      </c>
    </row>
    <row r="9" spans="1:4" s="1" customFormat="1" ht="15" customHeight="1">
      <c r="A9" s="479" t="s">
        <v>560</v>
      </c>
      <c r="B9" s="480" t="s">
        <v>715</v>
      </c>
      <c r="C9" s="481">
        <v>6271140</v>
      </c>
      <c r="D9" s="482">
        <v>6624750</v>
      </c>
    </row>
    <row r="10" spans="1:4" s="1" customFormat="1" ht="13.5" customHeight="1">
      <c r="A10" s="479" t="s">
        <v>602</v>
      </c>
      <c r="B10" s="480" t="s">
        <v>716</v>
      </c>
      <c r="C10" s="483">
        <v>4394977</v>
      </c>
      <c r="D10" s="482"/>
    </row>
    <row r="11" spans="1:4" s="1" customFormat="1" ht="13.5" customHeight="1">
      <c r="A11" s="484" t="s">
        <v>561</v>
      </c>
      <c r="B11" s="485" t="s">
        <v>717</v>
      </c>
      <c r="C11" s="486">
        <v>16239566</v>
      </c>
      <c r="D11" s="482"/>
    </row>
    <row r="12" spans="1:4" s="1" customFormat="1" ht="15" customHeight="1">
      <c r="A12" s="479" t="s">
        <v>562</v>
      </c>
      <c r="B12" s="480" t="s">
        <v>364</v>
      </c>
      <c r="C12" s="481"/>
      <c r="D12" s="482"/>
    </row>
    <row r="13" spans="1:4" s="1" customFormat="1" ht="15" customHeight="1">
      <c r="A13" s="479" t="s">
        <v>572</v>
      </c>
      <c r="B13" s="480" t="s">
        <v>365</v>
      </c>
      <c r="C13" s="481"/>
      <c r="D13" s="482"/>
    </row>
    <row r="14" spans="1:4" s="1" customFormat="1" ht="15" customHeight="1">
      <c r="A14" s="479" t="s">
        <v>573</v>
      </c>
      <c r="B14" s="480" t="s">
        <v>366</v>
      </c>
      <c r="C14" s="481"/>
      <c r="D14" s="482"/>
    </row>
    <row r="15" spans="1:4" s="1" customFormat="1" ht="15" customHeight="1" thickBot="1">
      <c r="A15" s="479" t="s">
        <v>574</v>
      </c>
      <c r="B15" s="480" t="s">
        <v>367</v>
      </c>
      <c r="C15" s="481"/>
      <c r="D15" s="482"/>
    </row>
    <row r="16" spans="1:4" s="1" customFormat="1" ht="14.25" customHeight="1" thickBot="1">
      <c r="A16" s="471" t="s">
        <v>475</v>
      </c>
      <c r="B16" s="487" t="s">
        <v>718</v>
      </c>
      <c r="C16" s="473">
        <v>24232699</v>
      </c>
      <c r="D16" s="474">
        <f>D19</f>
        <v>11262000</v>
      </c>
    </row>
    <row r="17" spans="1:4" s="1" customFormat="1" ht="15" customHeight="1">
      <c r="A17" s="475" t="s">
        <v>563</v>
      </c>
      <c r="B17" s="480" t="s">
        <v>303</v>
      </c>
      <c r="C17" s="477"/>
      <c r="D17" s="478"/>
    </row>
    <row r="18" spans="1:4" s="1" customFormat="1" ht="13.5" customHeight="1">
      <c r="A18" s="479" t="s">
        <v>564</v>
      </c>
      <c r="B18" s="480" t="s">
        <v>304</v>
      </c>
      <c r="C18" s="481"/>
      <c r="D18" s="482"/>
    </row>
    <row r="19" spans="1:4" s="1" customFormat="1" ht="15" customHeight="1">
      <c r="A19" s="479" t="s">
        <v>565</v>
      </c>
      <c r="B19" s="480" t="s">
        <v>300</v>
      </c>
      <c r="C19" s="481">
        <v>10280000</v>
      </c>
      <c r="D19" s="482">
        <v>11262000</v>
      </c>
    </row>
    <row r="20" spans="1:4" s="1" customFormat="1" ht="15" customHeight="1">
      <c r="A20" s="479" t="s">
        <v>566</v>
      </c>
      <c r="B20" s="480" t="s">
        <v>301</v>
      </c>
      <c r="C20" s="481">
        <v>1706575</v>
      </c>
      <c r="D20" s="482"/>
    </row>
    <row r="21" spans="1:4" s="1" customFormat="1" ht="13.5" customHeight="1">
      <c r="A21" s="479" t="s">
        <v>567</v>
      </c>
      <c r="B21" s="480" t="s">
        <v>302</v>
      </c>
      <c r="C21" s="481">
        <v>12246124</v>
      </c>
      <c r="D21" s="482"/>
    </row>
    <row r="22" spans="1:4" s="1" customFormat="1" ht="13.5" customHeight="1">
      <c r="A22" s="479" t="s">
        <v>368</v>
      </c>
      <c r="B22" s="480" t="s">
        <v>369</v>
      </c>
      <c r="C22" s="488"/>
      <c r="D22" s="489"/>
    </row>
    <row r="23" spans="1:4" s="1" customFormat="1" ht="13.5" customHeight="1">
      <c r="A23" s="479" t="s">
        <v>576</v>
      </c>
      <c r="B23" s="480" t="s">
        <v>305</v>
      </c>
      <c r="C23" s="488"/>
      <c r="D23" s="489"/>
    </row>
    <row r="24" spans="1:4" s="1" customFormat="1" ht="13.5" customHeight="1">
      <c r="A24" s="479" t="s">
        <v>578</v>
      </c>
      <c r="B24" s="480" t="s">
        <v>306</v>
      </c>
      <c r="C24" s="488"/>
      <c r="D24" s="489"/>
    </row>
    <row r="25" spans="1:4" s="1" customFormat="1" ht="15" customHeight="1">
      <c r="A25" s="479" t="s">
        <v>642</v>
      </c>
      <c r="B25" s="480" t="s">
        <v>370</v>
      </c>
      <c r="C25" s="488"/>
      <c r="D25" s="489"/>
    </row>
    <row r="26" spans="1:4" s="1" customFormat="1" ht="15" customHeight="1">
      <c r="A26" s="479" t="s">
        <v>643</v>
      </c>
      <c r="B26" s="480" t="s">
        <v>307</v>
      </c>
      <c r="C26" s="488"/>
      <c r="D26" s="489"/>
    </row>
    <row r="27" spans="1:4" s="1" customFormat="1" ht="15" customHeight="1" thickBot="1">
      <c r="A27" s="479" t="s">
        <v>644</v>
      </c>
      <c r="B27" s="480" t="s">
        <v>308</v>
      </c>
      <c r="C27" s="488"/>
      <c r="D27" s="489"/>
    </row>
    <row r="28" spans="1:4" s="1" customFormat="1" ht="13.5" customHeight="1" thickBot="1">
      <c r="A28" s="471" t="s">
        <v>476</v>
      </c>
      <c r="B28" s="472" t="s">
        <v>723</v>
      </c>
      <c r="C28" s="473">
        <v>682351933</v>
      </c>
      <c r="D28" s="474">
        <f>D33+D35</f>
        <v>590251279</v>
      </c>
    </row>
    <row r="29" spans="1:4" s="1" customFormat="1" ht="13.5" customHeight="1">
      <c r="A29" s="475" t="s">
        <v>546</v>
      </c>
      <c r="B29" s="476" t="s">
        <v>455</v>
      </c>
      <c r="C29" s="477"/>
      <c r="D29" s="478"/>
    </row>
    <row r="30" spans="1:4" s="1" customFormat="1" ht="13.5" customHeight="1">
      <c r="A30" s="479" t="s">
        <v>547</v>
      </c>
      <c r="B30" s="476" t="s">
        <v>309</v>
      </c>
      <c r="C30" s="481"/>
      <c r="D30" s="482"/>
    </row>
    <row r="31" spans="1:4" s="1" customFormat="1" ht="15.75" customHeight="1">
      <c r="A31" s="479" t="s">
        <v>548</v>
      </c>
      <c r="B31" s="476" t="s">
        <v>310</v>
      </c>
      <c r="C31" s="481"/>
      <c r="D31" s="482"/>
    </row>
    <row r="32" spans="1:4" s="1" customFormat="1" ht="15" customHeight="1">
      <c r="A32" s="479" t="s">
        <v>549</v>
      </c>
      <c r="B32" s="480" t="s">
        <v>291</v>
      </c>
      <c r="C32" s="481"/>
      <c r="D32" s="482"/>
    </row>
    <row r="33" spans="1:4" s="1" customFormat="1" ht="15" customHeight="1">
      <c r="A33" s="479" t="s">
        <v>371</v>
      </c>
      <c r="B33" s="480" t="s">
        <v>818</v>
      </c>
      <c r="C33" s="481">
        <v>24058306</v>
      </c>
      <c r="D33" s="482">
        <v>590251279</v>
      </c>
    </row>
    <row r="34" spans="1:4" s="1" customFormat="1" ht="15" customHeight="1">
      <c r="A34" s="479" t="s">
        <v>372</v>
      </c>
      <c r="B34" s="480" t="s">
        <v>727</v>
      </c>
      <c r="C34" s="481"/>
      <c r="D34" s="482"/>
    </row>
    <row r="35" spans="1:4" s="1" customFormat="1" ht="13.5" customHeight="1">
      <c r="A35" s="479" t="s">
        <v>373</v>
      </c>
      <c r="B35" s="480" t="s">
        <v>290</v>
      </c>
      <c r="C35" s="481">
        <v>658293627</v>
      </c>
      <c r="D35" s="482"/>
    </row>
    <row r="36" spans="1:4" s="1" customFormat="1" ht="13.5" customHeight="1" thickBot="1">
      <c r="A36" s="484" t="s">
        <v>375</v>
      </c>
      <c r="B36" s="485" t="s">
        <v>374</v>
      </c>
      <c r="C36" s="488"/>
      <c r="D36" s="489"/>
    </row>
    <row r="37" spans="1:4" s="1" customFormat="1" ht="15" customHeight="1" thickBot="1">
      <c r="A37" s="471" t="s">
        <v>627</v>
      </c>
      <c r="B37" s="472" t="s">
        <v>728</v>
      </c>
      <c r="C37" s="490">
        <v>149350000</v>
      </c>
      <c r="D37" s="491">
        <v>144300000</v>
      </c>
    </row>
    <row r="38" spans="1:4" s="1" customFormat="1" ht="14.25" customHeight="1">
      <c r="A38" s="475" t="s">
        <v>729</v>
      </c>
      <c r="B38" s="476" t="s">
        <v>735</v>
      </c>
      <c r="C38" s="492">
        <v>125800000</v>
      </c>
      <c r="D38" s="493">
        <v>120900000</v>
      </c>
    </row>
    <row r="39" spans="1:4" s="1" customFormat="1" ht="13.5" customHeight="1">
      <c r="A39" s="479" t="s">
        <v>730</v>
      </c>
      <c r="B39" s="480" t="s">
        <v>736</v>
      </c>
      <c r="C39" s="481">
        <v>5800000</v>
      </c>
      <c r="D39" s="482">
        <v>5900000</v>
      </c>
    </row>
    <row r="40" spans="1:4" s="1" customFormat="1" ht="13.5" customHeight="1">
      <c r="A40" s="479" t="s">
        <v>731</v>
      </c>
      <c r="B40" s="480" t="s">
        <v>737</v>
      </c>
      <c r="C40" s="481">
        <v>120000000</v>
      </c>
      <c r="D40" s="482">
        <v>115000000</v>
      </c>
    </row>
    <row r="41" spans="1:4" s="1" customFormat="1" ht="13.5" customHeight="1">
      <c r="A41" s="479" t="s">
        <v>732</v>
      </c>
      <c r="B41" s="480" t="s">
        <v>738</v>
      </c>
      <c r="C41" s="481">
        <v>20000000</v>
      </c>
      <c r="D41" s="482">
        <v>21000000</v>
      </c>
    </row>
    <row r="42" spans="1:4" s="1" customFormat="1" ht="15" customHeight="1">
      <c r="A42" s="479" t="s">
        <v>733</v>
      </c>
      <c r="B42" s="480" t="s">
        <v>739</v>
      </c>
      <c r="C42" s="481">
        <v>750000</v>
      </c>
      <c r="D42" s="482">
        <v>900000</v>
      </c>
    </row>
    <row r="43" spans="1:4" s="1" customFormat="1" ht="15" customHeight="1">
      <c r="A43" s="484" t="s">
        <v>734</v>
      </c>
      <c r="B43" s="717" t="s">
        <v>268</v>
      </c>
      <c r="C43" s="488">
        <v>2500000</v>
      </c>
      <c r="D43" s="489">
        <v>1000000</v>
      </c>
    </row>
    <row r="44" spans="1:4" s="1" customFormat="1" ht="15.75" customHeight="1" thickBot="1">
      <c r="A44" s="484" t="s">
        <v>266</v>
      </c>
      <c r="B44" s="485" t="s">
        <v>740</v>
      </c>
      <c r="C44" s="488">
        <v>2200000</v>
      </c>
      <c r="D44" s="489">
        <v>500000</v>
      </c>
    </row>
    <row r="45" spans="1:4" s="1" customFormat="1" ht="14.25" customHeight="1" thickBot="1">
      <c r="A45" s="471" t="s">
        <v>478</v>
      </c>
      <c r="B45" s="472" t="s">
        <v>741</v>
      </c>
      <c r="C45" s="473">
        <v>159642387</v>
      </c>
      <c r="D45" s="474">
        <v>131244400</v>
      </c>
    </row>
    <row r="46" spans="1:4" s="1" customFormat="1" ht="15" customHeight="1">
      <c r="A46" s="475" t="s">
        <v>550</v>
      </c>
      <c r="B46" s="476" t="s">
        <v>744</v>
      </c>
      <c r="C46" s="477"/>
      <c r="D46" s="478"/>
    </row>
    <row r="47" spans="1:4" s="1" customFormat="1" ht="13.5" customHeight="1">
      <c r="A47" s="479" t="s">
        <v>551</v>
      </c>
      <c r="B47" s="480" t="s">
        <v>745</v>
      </c>
      <c r="C47" s="481">
        <v>11602050</v>
      </c>
      <c r="D47" s="482">
        <v>18870200</v>
      </c>
    </row>
    <row r="48" spans="1:4" s="1" customFormat="1" ht="13.5" customHeight="1">
      <c r="A48" s="479" t="s">
        <v>552</v>
      </c>
      <c r="B48" s="480" t="s">
        <v>746</v>
      </c>
      <c r="C48" s="481">
        <v>300000</v>
      </c>
      <c r="D48" s="482">
        <v>470000</v>
      </c>
    </row>
    <row r="49" spans="1:4" s="1" customFormat="1" ht="13.5" customHeight="1">
      <c r="A49" s="479" t="s">
        <v>629</v>
      </c>
      <c r="B49" s="480" t="s">
        <v>747</v>
      </c>
      <c r="C49" s="481">
        <v>3200000</v>
      </c>
      <c r="D49" s="482">
        <v>2600000</v>
      </c>
    </row>
    <row r="50" spans="1:4" s="1" customFormat="1" ht="13.5" customHeight="1">
      <c r="A50" s="479" t="s">
        <v>630</v>
      </c>
      <c r="B50" s="480" t="s">
        <v>748</v>
      </c>
      <c r="C50" s="481">
        <v>81231900</v>
      </c>
      <c r="D50" s="482">
        <v>84701200</v>
      </c>
    </row>
    <row r="51" spans="1:4" s="1" customFormat="1" ht="13.5" customHeight="1">
      <c r="A51" s="479" t="s">
        <v>631</v>
      </c>
      <c r="B51" s="480" t="s">
        <v>749</v>
      </c>
      <c r="C51" s="481">
        <v>3280000</v>
      </c>
      <c r="D51" s="482">
        <v>3291000</v>
      </c>
    </row>
    <row r="52" spans="1:4" s="1" customFormat="1" ht="13.5" customHeight="1">
      <c r="A52" s="479" t="s">
        <v>632</v>
      </c>
      <c r="B52" s="480" t="s">
        <v>750</v>
      </c>
      <c r="C52" s="481">
        <v>9300070</v>
      </c>
      <c r="D52" s="482">
        <v>10312000</v>
      </c>
    </row>
    <row r="53" spans="1:4" s="1" customFormat="1" ht="15" customHeight="1">
      <c r="A53" s="479" t="s">
        <v>633</v>
      </c>
      <c r="B53" s="480" t="s">
        <v>751</v>
      </c>
      <c r="C53" s="481">
        <v>42153820</v>
      </c>
      <c r="D53" s="482">
        <v>4000000</v>
      </c>
    </row>
    <row r="54" spans="1:4" s="1" customFormat="1" ht="13.5" customHeight="1">
      <c r="A54" s="479" t="s">
        <v>742</v>
      </c>
      <c r="B54" s="480" t="s">
        <v>752</v>
      </c>
      <c r="C54" s="494"/>
      <c r="D54" s="495"/>
    </row>
    <row r="55" spans="1:4" s="1" customFormat="1" ht="14.25" customHeight="1" thickBot="1">
      <c r="A55" s="484" t="s">
        <v>743</v>
      </c>
      <c r="B55" s="485" t="s">
        <v>753</v>
      </c>
      <c r="C55" s="496">
        <v>8574547</v>
      </c>
      <c r="D55" s="497">
        <v>7000000</v>
      </c>
    </row>
    <row r="56" spans="1:4" s="1" customFormat="1" ht="18" customHeight="1" thickBot="1">
      <c r="A56" s="471" t="s">
        <v>479</v>
      </c>
      <c r="B56" s="472" t="s">
        <v>754</v>
      </c>
      <c r="C56" s="473">
        <v>105000000</v>
      </c>
      <c r="D56" s="474"/>
    </row>
    <row r="57" spans="1:4" s="1" customFormat="1" ht="18" customHeight="1">
      <c r="A57" s="475" t="s">
        <v>553</v>
      </c>
      <c r="B57" s="476" t="s">
        <v>758</v>
      </c>
      <c r="C57" s="498"/>
      <c r="D57" s="499"/>
    </row>
    <row r="58" spans="1:4" s="1" customFormat="1" ht="15.75" customHeight="1">
      <c r="A58" s="479" t="s">
        <v>554</v>
      </c>
      <c r="B58" s="480" t="s">
        <v>759</v>
      </c>
      <c r="C58" s="494">
        <v>37183393</v>
      </c>
      <c r="D58" s="495"/>
    </row>
    <row r="59" spans="1:4" s="1" customFormat="1" ht="17.25" customHeight="1">
      <c r="A59" s="479" t="s">
        <v>755</v>
      </c>
      <c r="B59" s="480" t="s">
        <v>760</v>
      </c>
      <c r="C59" s="494"/>
      <c r="D59" s="495"/>
    </row>
    <row r="60" spans="1:4" s="1" customFormat="1" ht="15" customHeight="1">
      <c r="A60" s="479" t="s">
        <v>756</v>
      </c>
      <c r="B60" s="480" t="s">
        <v>166</v>
      </c>
      <c r="C60" s="494"/>
      <c r="D60" s="495"/>
    </row>
    <row r="61" spans="1:4" s="1" customFormat="1" ht="16.5" customHeight="1" thickBot="1">
      <c r="A61" s="484" t="s">
        <v>757</v>
      </c>
      <c r="B61" s="485" t="s">
        <v>762</v>
      </c>
      <c r="C61" s="496"/>
      <c r="D61" s="497"/>
    </row>
    <row r="62" spans="1:4" s="1" customFormat="1" ht="15" customHeight="1" thickBot="1">
      <c r="A62" s="471" t="s">
        <v>634</v>
      </c>
      <c r="B62" s="472" t="s">
        <v>763</v>
      </c>
      <c r="C62" s="473">
        <v>2590298</v>
      </c>
      <c r="D62" s="474"/>
    </row>
    <row r="63" spans="1:4" s="1" customFormat="1" ht="15.75" customHeight="1">
      <c r="A63" s="475" t="s">
        <v>555</v>
      </c>
      <c r="B63" s="480" t="s">
        <v>152</v>
      </c>
      <c r="C63" s="477">
        <v>510000</v>
      </c>
      <c r="D63" s="478"/>
    </row>
    <row r="64" spans="1:4" s="1" customFormat="1" ht="15" customHeight="1">
      <c r="A64" s="479" t="s">
        <v>556</v>
      </c>
      <c r="B64" s="480" t="s">
        <v>355</v>
      </c>
      <c r="C64" s="481">
        <v>1308533</v>
      </c>
      <c r="D64" s="482"/>
    </row>
    <row r="65" spans="1:4" s="1" customFormat="1" ht="15.75" customHeight="1">
      <c r="A65" s="479" t="s">
        <v>767</v>
      </c>
      <c r="B65" s="480" t="s">
        <v>765</v>
      </c>
      <c r="C65" s="481">
        <v>771765</v>
      </c>
      <c r="D65" s="482"/>
    </row>
    <row r="66" spans="1:4" s="1" customFormat="1" ht="15" customHeight="1" thickBot="1">
      <c r="A66" s="484" t="s">
        <v>768</v>
      </c>
      <c r="B66" s="485" t="s">
        <v>766</v>
      </c>
      <c r="C66" s="488"/>
      <c r="D66" s="489"/>
    </row>
    <row r="67" spans="1:4" s="1" customFormat="1" ht="13.5" customHeight="1" thickBot="1">
      <c r="A67" s="471" t="s">
        <v>481</v>
      </c>
      <c r="B67" s="487" t="s">
        <v>769</v>
      </c>
      <c r="C67" s="473">
        <v>22329585</v>
      </c>
      <c r="D67" s="474"/>
    </row>
    <row r="68" spans="1:4" s="1" customFormat="1" ht="12" customHeight="1">
      <c r="A68" s="479" t="s">
        <v>635</v>
      </c>
      <c r="B68" s="480" t="s">
        <v>772</v>
      </c>
      <c r="C68" s="494"/>
      <c r="D68" s="495"/>
    </row>
    <row r="69" spans="1:4" s="1" customFormat="1" ht="12" customHeight="1">
      <c r="A69" s="479" t="s">
        <v>636</v>
      </c>
      <c r="B69" s="480" t="s">
        <v>153</v>
      </c>
      <c r="C69" s="494"/>
      <c r="D69" s="495"/>
    </row>
    <row r="70" spans="1:4" s="1" customFormat="1" ht="12" customHeight="1">
      <c r="A70" s="479" t="s">
        <v>687</v>
      </c>
      <c r="B70" s="480" t="s">
        <v>772</v>
      </c>
      <c r="C70" s="494">
        <v>22329585</v>
      </c>
      <c r="D70" s="495"/>
    </row>
    <row r="71" spans="1:4" s="1" customFormat="1" ht="12" customHeight="1" thickBot="1">
      <c r="A71" s="479" t="s">
        <v>770</v>
      </c>
      <c r="B71" s="485" t="s">
        <v>356</v>
      </c>
      <c r="C71" s="494"/>
      <c r="D71" s="495"/>
    </row>
    <row r="72" spans="1:4" s="1" customFormat="1" ht="12" customHeight="1" thickBot="1">
      <c r="A72" s="471" t="s">
        <v>482</v>
      </c>
      <c r="B72" s="472" t="s">
        <v>774</v>
      </c>
      <c r="C72" s="490">
        <v>1500681430</v>
      </c>
      <c r="D72" s="491"/>
    </row>
    <row r="73" spans="1:4" s="1" customFormat="1" ht="15.75" customHeight="1" thickBot="1">
      <c r="A73" s="500" t="s">
        <v>775</v>
      </c>
      <c r="B73" s="487" t="s">
        <v>776</v>
      </c>
      <c r="C73" s="473"/>
      <c r="D73" s="474"/>
    </row>
    <row r="74" spans="1:4" s="1" customFormat="1" ht="12.75" customHeight="1">
      <c r="A74" s="479" t="s">
        <v>12</v>
      </c>
      <c r="B74" s="476" t="s">
        <v>777</v>
      </c>
      <c r="C74" s="494"/>
      <c r="D74" s="495"/>
    </row>
    <row r="75" spans="1:4" s="1" customFormat="1" ht="13.5" customHeight="1">
      <c r="A75" s="479" t="s">
        <v>21</v>
      </c>
      <c r="B75" s="480" t="s">
        <v>778</v>
      </c>
      <c r="C75" s="494"/>
      <c r="D75" s="495"/>
    </row>
    <row r="76" spans="1:4" s="1" customFormat="1" ht="12" customHeight="1" thickBot="1">
      <c r="A76" s="479" t="s">
        <v>22</v>
      </c>
      <c r="B76" s="501" t="s">
        <v>160</v>
      </c>
      <c r="C76" s="494"/>
      <c r="D76" s="495"/>
    </row>
    <row r="77" spans="1:4" s="1" customFormat="1" ht="17.25" customHeight="1" thickBot="1">
      <c r="A77" s="500" t="s">
        <v>780</v>
      </c>
      <c r="B77" s="487" t="s">
        <v>781</v>
      </c>
      <c r="C77" s="473">
        <v>515027147</v>
      </c>
      <c r="D77" s="474">
        <f>D78</f>
        <v>450000000</v>
      </c>
    </row>
    <row r="78" spans="1:4" s="1" customFormat="1" ht="15.75" customHeight="1">
      <c r="A78" s="479" t="s">
        <v>603</v>
      </c>
      <c r="B78" s="476" t="s">
        <v>782</v>
      </c>
      <c r="C78" s="494">
        <v>515027147</v>
      </c>
      <c r="D78" s="495">
        <v>450000000</v>
      </c>
    </row>
    <row r="79" spans="1:4" s="1" customFormat="1" ht="12" customHeight="1">
      <c r="A79" s="479" t="s">
        <v>604</v>
      </c>
      <c r="B79" s="480" t="s">
        <v>783</v>
      </c>
      <c r="C79" s="494"/>
      <c r="D79" s="495"/>
    </row>
    <row r="80" spans="1:4" s="1" customFormat="1" ht="12" customHeight="1">
      <c r="A80" s="479" t="s">
        <v>13</v>
      </c>
      <c r="B80" s="480" t="s">
        <v>784</v>
      </c>
      <c r="C80" s="494"/>
      <c r="D80" s="495"/>
    </row>
    <row r="81" spans="1:6" s="1" customFormat="1" ht="17.25" customHeight="1" thickBot="1">
      <c r="A81" s="479" t="s">
        <v>14</v>
      </c>
      <c r="B81" s="485" t="s">
        <v>785</v>
      </c>
      <c r="C81" s="494"/>
      <c r="D81" s="495"/>
      <c r="F81" s="40"/>
    </row>
    <row r="82" spans="1:4" s="1" customFormat="1" ht="16.5" thickBot="1">
      <c r="A82" s="500" t="s">
        <v>786</v>
      </c>
      <c r="B82" s="487" t="s">
        <v>787</v>
      </c>
      <c r="C82" s="473">
        <v>204718082</v>
      </c>
      <c r="D82" s="474">
        <f>D83</f>
        <v>335000000</v>
      </c>
    </row>
    <row r="83" spans="1:4" s="1" customFormat="1" ht="15.75" customHeight="1">
      <c r="A83" s="479" t="s">
        <v>15</v>
      </c>
      <c r="B83" s="476" t="s">
        <v>788</v>
      </c>
      <c r="C83" s="494">
        <v>204718082</v>
      </c>
      <c r="D83" s="495">
        <v>335000000</v>
      </c>
    </row>
    <row r="84" spans="1:4" s="1" customFormat="1" ht="12" customHeight="1" thickBot="1">
      <c r="A84" s="479" t="s">
        <v>16</v>
      </c>
      <c r="B84" s="485" t="s">
        <v>789</v>
      </c>
      <c r="C84" s="494"/>
      <c r="D84" s="495"/>
    </row>
    <row r="85" spans="1:4" s="1" customFormat="1" ht="12" customHeight="1" thickBot="1">
      <c r="A85" s="500" t="s">
        <v>790</v>
      </c>
      <c r="B85" s="487" t="s">
        <v>791</v>
      </c>
      <c r="C85" s="473"/>
      <c r="D85" s="474"/>
    </row>
    <row r="86" spans="1:4" s="1" customFormat="1" ht="12" customHeight="1">
      <c r="A86" s="479" t="s">
        <v>17</v>
      </c>
      <c r="B86" s="476" t="s">
        <v>792</v>
      </c>
      <c r="C86" s="494"/>
      <c r="D86" s="495"/>
    </row>
    <row r="87" spans="1:4" s="1" customFormat="1" ht="12" customHeight="1">
      <c r="A87" s="479" t="s">
        <v>18</v>
      </c>
      <c r="B87" s="480" t="s">
        <v>793</v>
      </c>
      <c r="C87" s="494"/>
      <c r="D87" s="495"/>
    </row>
    <row r="88" spans="1:4" s="1" customFormat="1" ht="12" customHeight="1" thickBot="1">
      <c r="A88" s="479" t="s">
        <v>19</v>
      </c>
      <c r="B88" s="485" t="s">
        <v>794</v>
      </c>
      <c r="C88" s="494"/>
      <c r="D88" s="495"/>
    </row>
    <row r="89" spans="1:4" s="1" customFormat="1" ht="12" customHeight="1" thickBot="1">
      <c r="A89" s="500" t="s">
        <v>795</v>
      </c>
      <c r="B89" s="487" t="s">
        <v>20</v>
      </c>
      <c r="C89" s="473">
        <f>SUM(C90:C93)</f>
        <v>0</v>
      </c>
      <c r="D89" s="474"/>
    </row>
    <row r="90" spans="1:4" s="1" customFormat="1" ht="12" customHeight="1">
      <c r="A90" s="502" t="s">
        <v>796</v>
      </c>
      <c r="B90" s="476" t="s">
        <v>0</v>
      </c>
      <c r="C90" s="494"/>
      <c r="D90" s="495"/>
    </row>
    <row r="91" spans="1:4" s="1" customFormat="1" ht="12" customHeight="1">
      <c r="A91" s="503" t="s">
        <v>1</v>
      </c>
      <c r="B91" s="480" t="s">
        <v>2</v>
      </c>
      <c r="C91" s="494"/>
      <c r="D91" s="495"/>
    </row>
    <row r="92" spans="1:4" s="1" customFormat="1" ht="12" customHeight="1">
      <c r="A92" s="503" t="s">
        <v>3</v>
      </c>
      <c r="B92" s="480" t="s">
        <v>4</v>
      </c>
      <c r="C92" s="494"/>
      <c r="D92" s="495"/>
    </row>
    <row r="93" spans="1:4" s="1" customFormat="1" ht="12" customHeight="1" thickBot="1">
      <c r="A93" s="504" t="s">
        <v>5</v>
      </c>
      <c r="B93" s="485" t="s">
        <v>6</v>
      </c>
      <c r="C93" s="494"/>
      <c r="D93" s="495"/>
    </row>
    <row r="94" spans="1:4" s="1" customFormat="1" ht="12" customHeight="1" thickBot="1">
      <c r="A94" s="500" t="s">
        <v>7</v>
      </c>
      <c r="B94" s="487" t="s">
        <v>8</v>
      </c>
      <c r="C94" s="505"/>
      <c r="D94" s="506"/>
    </row>
    <row r="95" spans="1:4" s="1" customFormat="1" ht="12" customHeight="1" thickBot="1">
      <c r="A95" s="500" t="s">
        <v>9</v>
      </c>
      <c r="B95" s="507" t="s">
        <v>10</v>
      </c>
      <c r="C95" s="490">
        <v>719745229</v>
      </c>
      <c r="D95" s="491">
        <v>785000000</v>
      </c>
    </row>
    <row r="96" spans="1:4" s="1" customFormat="1" ht="12" customHeight="1" thickBot="1">
      <c r="A96" s="881" t="s">
        <v>490</v>
      </c>
      <c r="B96" s="508" t="s">
        <v>807</v>
      </c>
      <c r="C96" s="490"/>
      <c r="D96" s="491"/>
    </row>
    <row r="97" spans="1:4" s="1" customFormat="1" ht="12" customHeight="1" thickBot="1">
      <c r="A97" s="881" t="s">
        <v>491</v>
      </c>
      <c r="B97" s="508" t="s">
        <v>808</v>
      </c>
      <c r="C97" s="490"/>
      <c r="D97" s="491"/>
    </row>
    <row r="98" spans="1:4" s="1" customFormat="1" ht="15" customHeight="1" thickBot="1">
      <c r="A98" s="881" t="s">
        <v>492</v>
      </c>
      <c r="B98" s="508" t="s">
        <v>11</v>
      </c>
      <c r="C98" s="490">
        <v>2220426659</v>
      </c>
      <c r="D98" s="491">
        <f>D82+D77+D45+D37+D28+D16+D5</f>
        <v>2080930643</v>
      </c>
    </row>
    <row r="99" spans="1:4" s="1" customFormat="1" ht="12" customHeight="1">
      <c r="A99" s="373"/>
      <c r="B99" s="374"/>
      <c r="C99" s="993"/>
      <c r="D99" s="509"/>
    </row>
    <row r="100" spans="1:4" s="1" customFormat="1" ht="12" customHeight="1">
      <c r="A100" s="1060"/>
      <c r="B100" s="1060"/>
      <c r="C100" s="1060"/>
      <c r="D100" s="1060"/>
    </row>
    <row r="101" spans="1:4" s="1" customFormat="1" ht="12" customHeight="1" thickBot="1">
      <c r="A101" s="1089"/>
      <c r="B101" s="1089"/>
      <c r="C101" s="465"/>
      <c r="D101" s="466"/>
    </row>
    <row r="102" spans="1:5" s="1" customFormat="1" ht="34.5" customHeight="1" thickBot="1">
      <c r="A102" s="467" t="s">
        <v>472</v>
      </c>
      <c r="B102" s="468" t="s">
        <v>503</v>
      </c>
      <c r="C102" s="469" t="s">
        <v>839</v>
      </c>
      <c r="D102" s="470" t="s">
        <v>838</v>
      </c>
      <c r="E102" s="143"/>
    </row>
    <row r="103" spans="1:5" s="1" customFormat="1" ht="12" customHeight="1" thickBot="1">
      <c r="A103" s="467">
        <v>1</v>
      </c>
      <c r="B103" s="468">
        <v>2</v>
      </c>
      <c r="C103" s="468">
        <v>3</v>
      </c>
      <c r="D103" s="510">
        <v>4</v>
      </c>
      <c r="E103" s="143"/>
    </row>
    <row r="104" spans="1:5" s="1" customFormat="1" ht="15" customHeight="1" thickBot="1">
      <c r="A104" s="511" t="s">
        <v>474</v>
      </c>
      <c r="B104" s="512" t="s">
        <v>167</v>
      </c>
      <c r="C104" s="513">
        <v>684260431</v>
      </c>
      <c r="D104" s="514">
        <v>667958318</v>
      </c>
      <c r="E104" s="143"/>
    </row>
    <row r="105" spans="1:4" s="1" customFormat="1" ht="12.75" customHeight="1">
      <c r="A105" s="515" t="s">
        <v>557</v>
      </c>
      <c r="B105" s="516" t="s">
        <v>504</v>
      </c>
      <c r="C105" s="517">
        <v>226707681</v>
      </c>
      <c r="D105" s="518">
        <v>218964939</v>
      </c>
    </row>
    <row r="106" spans="1:4" ht="16.5" customHeight="1">
      <c r="A106" s="479" t="s">
        <v>558</v>
      </c>
      <c r="B106" s="519" t="s">
        <v>637</v>
      </c>
      <c r="C106" s="481">
        <v>54372516</v>
      </c>
      <c r="D106" s="482">
        <v>48533577</v>
      </c>
    </row>
    <row r="107" spans="1:4" ht="15.75">
      <c r="A107" s="479" t="s">
        <v>559</v>
      </c>
      <c r="B107" s="519" t="s">
        <v>594</v>
      </c>
      <c r="C107" s="488">
        <v>241067324</v>
      </c>
      <c r="D107" s="489">
        <v>236164202</v>
      </c>
    </row>
    <row r="108" spans="1:4" s="39" customFormat="1" ht="12" customHeight="1">
      <c r="A108" s="479" t="s">
        <v>560</v>
      </c>
      <c r="B108" s="520" t="s">
        <v>638</v>
      </c>
      <c r="C108" s="488">
        <v>5107000</v>
      </c>
      <c r="D108" s="489">
        <v>4800000</v>
      </c>
    </row>
    <row r="109" spans="1:4" ht="12" customHeight="1">
      <c r="A109" s="479" t="s">
        <v>571</v>
      </c>
      <c r="B109" s="521" t="s">
        <v>639</v>
      </c>
      <c r="C109" s="488">
        <v>157005910</v>
      </c>
      <c r="D109" s="489">
        <v>159495600</v>
      </c>
    </row>
    <row r="110" spans="1:4" ht="12" customHeight="1">
      <c r="A110" s="479" t="s">
        <v>561</v>
      </c>
      <c r="B110" s="519" t="s">
        <v>27</v>
      </c>
      <c r="C110" s="488"/>
      <c r="D110" s="489"/>
    </row>
    <row r="111" spans="1:4" ht="12" customHeight="1">
      <c r="A111" s="479" t="s">
        <v>562</v>
      </c>
      <c r="B111" s="522" t="s">
        <v>28</v>
      </c>
      <c r="C111" s="488"/>
      <c r="D111" s="489"/>
    </row>
    <row r="112" spans="1:4" ht="12" customHeight="1">
      <c r="A112" s="479" t="s">
        <v>572</v>
      </c>
      <c r="B112" s="523" t="s">
        <v>29</v>
      </c>
      <c r="C112" s="488"/>
      <c r="D112" s="489"/>
    </row>
    <row r="113" spans="1:4" ht="12" customHeight="1">
      <c r="A113" s="479" t="s">
        <v>573</v>
      </c>
      <c r="B113" s="523" t="s">
        <v>30</v>
      </c>
      <c r="C113" s="488"/>
      <c r="D113" s="489"/>
    </row>
    <row r="114" spans="1:4" ht="12" customHeight="1">
      <c r="A114" s="479" t="s">
        <v>574</v>
      </c>
      <c r="B114" s="522" t="s">
        <v>352</v>
      </c>
      <c r="C114" s="488">
        <v>153305910</v>
      </c>
      <c r="D114" s="489">
        <v>155295600</v>
      </c>
    </row>
    <row r="115" spans="1:4" ht="12" customHeight="1">
      <c r="A115" s="479" t="s">
        <v>575</v>
      </c>
      <c r="B115" s="522" t="s">
        <v>31</v>
      </c>
      <c r="C115" s="488"/>
      <c r="D115" s="489">
        <v>1000000</v>
      </c>
    </row>
    <row r="116" spans="1:4" ht="12" customHeight="1">
      <c r="A116" s="479" t="s">
        <v>577</v>
      </c>
      <c r="B116" s="523" t="s">
        <v>33</v>
      </c>
      <c r="C116" s="488"/>
      <c r="D116" s="489"/>
    </row>
    <row r="117" spans="1:4" ht="12" customHeight="1">
      <c r="A117" s="524" t="s">
        <v>640</v>
      </c>
      <c r="B117" s="522" t="s">
        <v>376</v>
      </c>
      <c r="C117" s="488"/>
      <c r="D117" s="489"/>
    </row>
    <row r="118" spans="1:4" ht="12" customHeight="1">
      <c r="A118" s="479" t="s">
        <v>24</v>
      </c>
      <c r="B118" s="522" t="s">
        <v>353</v>
      </c>
      <c r="C118" s="488"/>
      <c r="D118" s="489"/>
    </row>
    <row r="119" spans="1:4" ht="12" customHeight="1" thickBot="1">
      <c r="A119" s="525" t="s">
        <v>25</v>
      </c>
      <c r="B119" s="522" t="s">
        <v>354</v>
      </c>
      <c r="C119" s="526">
        <v>3700000</v>
      </c>
      <c r="D119" s="527">
        <v>3200000</v>
      </c>
    </row>
    <row r="120" spans="1:4" ht="21" customHeight="1" thickBot="1">
      <c r="A120" s="471" t="s">
        <v>475</v>
      </c>
      <c r="B120" s="528" t="s">
        <v>168</v>
      </c>
      <c r="C120" s="473">
        <v>942185856</v>
      </c>
      <c r="D120" s="474">
        <v>1027968735</v>
      </c>
    </row>
    <row r="121" spans="1:4" ht="18.75" customHeight="1">
      <c r="A121" s="475" t="s">
        <v>563</v>
      </c>
      <c r="B121" s="519" t="s">
        <v>686</v>
      </c>
      <c r="C121" s="477">
        <v>629047104</v>
      </c>
      <c r="D121" s="478">
        <v>961604956</v>
      </c>
    </row>
    <row r="122" spans="1:4" ht="12" customHeight="1">
      <c r="A122" s="475" t="s">
        <v>564</v>
      </c>
      <c r="B122" s="529" t="s">
        <v>41</v>
      </c>
      <c r="C122" s="477"/>
      <c r="D122" s="478"/>
    </row>
    <row r="123" spans="1:4" ht="12" customHeight="1">
      <c r="A123" s="475" t="s">
        <v>565</v>
      </c>
      <c r="B123" s="529" t="s">
        <v>641</v>
      </c>
      <c r="C123" s="481">
        <v>296623752</v>
      </c>
      <c r="D123" s="482">
        <v>63363779</v>
      </c>
    </row>
    <row r="124" spans="1:4" ht="12" customHeight="1">
      <c r="A124" s="475" t="s">
        <v>566</v>
      </c>
      <c r="B124" s="529" t="s">
        <v>42</v>
      </c>
      <c r="C124" s="481"/>
      <c r="D124" s="482"/>
    </row>
    <row r="125" spans="1:4" ht="12" customHeight="1">
      <c r="A125" s="475" t="s">
        <v>567</v>
      </c>
      <c r="B125" s="485" t="s">
        <v>688</v>
      </c>
      <c r="C125" s="481">
        <v>16515000</v>
      </c>
      <c r="D125" s="482"/>
    </row>
    <row r="126" spans="1:4" ht="12" customHeight="1">
      <c r="A126" s="475" t="s">
        <v>576</v>
      </c>
      <c r="B126" s="530" t="s">
        <v>154</v>
      </c>
      <c r="C126" s="481"/>
      <c r="D126" s="482"/>
    </row>
    <row r="127" spans="1:4" ht="31.5">
      <c r="A127" s="475" t="s">
        <v>578</v>
      </c>
      <c r="B127" s="531" t="s">
        <v>47</v>
      </c>
      <c r="C127" s="481"/>
      <c r="D127" s="482"/>
    </row>
    <row r="128" spans="1:4" ht="12" customHeight="1">
      <c r="A128" s="475" t="s">
        <v>642</v>
      </c>
      <c r="B128" s="523" t="s">
        <v>46</v>
      </c>
      <c r="C128" s="481"/>
      <c r="D128" s="482"/>
    </row>
    <row r="129" spans="1:4" ht="12" customHeight="1">
      <c r="A129" s="475" t="s">
        <v>643</v>
      </c>
      <c r="B129" s="523" t="s">
        <v>328</v>
      </c>
      <c r="C129" s="481"/>
      <c r="D129" s="482"/>
    </row>
    <row r="130" spans="1:4" ht="12" customHeight="1">
      <c r="A130" s="475" t="s">
        <v>644</v>
      </c>
      <c r="B130" s="523" t="s">
        <v>357</v>
      </c>
      <c r="C130" s="481"/>
      <c r="D130" s="482"/>
    </row>
    <row r="131" spans="1:4" ht="12" customHeight="1">
      <c r="A131" s="475" t="s">
        <v>38</v>
      </c>
      <c r="B131" s="523" t="s">
        <v>45</v>
      </c>
      <c r="C131" s="481"/>
      <c r="D131" s="482"/>
    </row>
    <row r="132" spans="1:4" ht="12" customHeight="1">
      <c r="A132" s="475" t="s">
        <v>39</v>
      </c>
      <c r="B132" s="523" t="s">
        <v>33</v>
      </c>
      <c r="C132" s="481"/>
      <c r="D132" s="482"/>
    </row>
    <row r="133" spans="1:4" ht="12" customHeight="1">
      <c r="A133" s="475" t="s">
        <v>40</v>
      </c>
      <c r="B133" s="523" t="s">
        <v>44</v>
      </c>
      <c r="C133" s="481"/>
      <c r="D133" s="482"/>
    </row>
    <row r="134" spans="1:4" ht="12" customHeight="1" thickBot="1">
      <c r="A134" s="524" t="s">
        <v>333</v>
      </c>
      <c r="B134" s="523" t="s">
        <v>43</v>
      </c>
      <c r="C134" s="488">
        <v>16515000</v>
      </c>
      <c r="D134" s="489">
        <v>3000000</v>
      </c>
    </row>
    <row r="135" spans="1:4" ht="15.75" customHeight="1" thickBot="1">
      <c r="A135" s="471" t="s">
        <v>476</v>
      </c>
      <c r="B135" s="532" t="s">
        <v>48</v>
      </c>
      <c r="C135" s="473">
        <v>327931485</v>
      </c>
      <c r="D135" s="474">
        <f>D136+D137</f>
        <v>369943056</v>
      </c>
    </row>
    <row r="136" spans="1:4" ht="12" customHeight="1">
      <c r="A136" s="475" t="s">
        <v>546</v>
      </c>
      <c r="B136" s="533" t="s">
        <v>515</v>
      </c>
      <c r="C136" s="477">
        <v>20922905</v>
      </c>
      <c r="D136" s="478">
        <v>369943056</v>
      </c>
    </row>
    <row r="137" spans="1:4" ht="12" customHeight="1" thickBot="1">
      <c r="A137" s="484" t="s">
        <v>547</v>
      </c>
      <c r="B137" s="529" t="s">
        <v>516</v>
      </c>
      <c r="C137" s="488">
        <v>307008580</v>
      </c>
      <c r="D137" s="489"/>
    </row>
    <row r="138" spans="1:4" ht="12" customHeight="1" thickBot="1">
      <c r="A138" s="471" t="s">
        <v>477</v>
      </c>
      <c r="B138" s="532" t="s">
        <v>49</v>
      </c>
      <c r="C138" s="473"/>
      <c r="D138" s="474"/>
    </row>
    <row r="139" spans="1:4" ht="13.5" customHeight="1" thickBot="1">
      <c r="A139" s="471" t="s">
        <v>478</v>
      </c>
      <c r="B139" s="532" t="s">
        <v>50</v>
      </c>
      <c r="C139" s="473"/>
      <c r="D139" s="474"/>
    </row>
    <row r="140" spans="1:4" ht="12" customHeight="1">
      <c r="A140" s="475" t="s">
        <v>550</v>
      </c>
      <c r="B140" s="533" t="s">
        <v>51</v>
      </c>
      <c r="C140" s="481"/>
      <c r="D140" s="482"/>
    </row>
    <row r="141" spans="1:4" ht="12" customHeight="1">
      <c r="A141" s="475" t="s">
        <v>551</v>
      </c>
      <c r="B141" s="533" t="s">
        <v>52</v>
      </c>
      <c r="C141" s="481"/>
      <c r="D141" s="482"/>
    </row>
    <row r="142" spans="1:4" ht="12" customHeight="1" thickBot="1">
      <c r="A142" s="524" t="s">
        <v>552</v>
      </c>
      <c r="B142" s="534" t="s">
        <v>53</v>
      </c>
      <c r="C142" s="481"/>
      <c r="D142" s="482"/>
    </row>
    <row r="143" spans="1:4" ht="12" customHeight="1" thickBot="1">
      <c r="A143" s="471" t="s">
        <v>479</v>
      </c>
      <c r="B143" s="532" t="s">
        <v>113</v>
      </c>
      <c r="C143" s="473">
        <v>295000000</v>
      </c>
      <c r="D143" s="474"/>
    </row>
    <row r="144" spans="1:4" ht="12" customHeight="1">
      <c r="A144" s="475" t="s">
        <v>553</v>
      </c>
      <c r="B144" s="533" t="s">
        <v>54</v>
      </c>
      <c r="C144" s="481">
        <v>250000000</v>
      </c>
      <c r="D144" s="482"/>
    </row>
    <row r="145" spans="1:4" ht="12" customHeight="1">
      <c r="A145" s="475" t="s">
        <v>554</v>
      </c>
      <c r="B145" s="533" t="s">
        <v>55</v>
      </c>
      <c r="C145" s="481"/>
      <c r="D145" s="482"/>
    </row>
    <row r="146" spans="1:4" ht="12" customHeight="1">
      <c r="A146" s="475" t="s">
        <v>755</v>
      </c>
      <c r="B146" s="533" t="s">
        <v>56</v>
      </c>
      <c r="C146" s="481"/>
      <c r="D146" s="482"/>
    </row>
    <row r="147" spans="1:4" ht="12" customHeight="1" thickBot="1">
      <c r="A147" s="524" t="s">
        <v>756</v>
      </c>
      <c r="B147" s="534" t="s">
        <v>57</v>
      </c>
      <c r="C147" s="481"/>
      <c r="D147" s="482"/>
    </row>
    <row r="148" spans="1:4" ht="12" customHeight="1" thickBot="1">
      <c r="A148" s="471" t="s">
        <v>480</v>
      </c>
      <c r="B148" s="532" t="s">
        <v>58</v>
      </c>
      <c r="C148" s="490">
        <v>16048887</v>
      </c>
      <c r="D148" s="491">
        <v>15060534</v>
      </c>
    </row>
    <row r="149" spans="1:4" ht="12" customHeight="1">
      <c r="A149" s="475" t="s">
        <v>555</v>
      </c>
      <c r="B149" s="533" t="s">
        <v>59</v>
      </c>
      <c r="C149" s="481">
        <v>14042123</v>
      </c>
      <c r="D149" s="482">
        <v>15060534</v>
      </c>
    </row>
    <row r="150" spans="1:4" ht="12" customHeight="1">
      <c r="A150" s="475" t="s">
        <v>556</v>
      </c>
      <c r="B150" s="533" t="s">
        <v>69</v>
      </c>
      <c r="C150" s="481">
        <v>2006764</v>
      </c>
      <c r="D150" s="482"/>
    </row>
    <row r="151" spans="1:4" ht="12" customHeight="1">
      <c r="A151" s="475" t="s">
        <v>767</v>
      </c>
      <c r="B151" s="533" t="s">
        <v>60</v>
      </c>
      <c r="C151" s="481"/>
      <c r="D151" s="482"/>
    </row>
    <row r="152" spans="1:4" ht="12" customHeight="1" thickBot="1">
      <c r="A152" s="524" t="s">
        <v>768</v>
      </c>
      <c r="B152" s="534" t="s">
        <v>61</v>
      </c>
      <c r="C152" s="481"/>
      <c r="D152" s="482"/>
    </row>
    <row r="153" spans="1:4" ht="12" customHeight="1" thickBot="1">
      <c r="A153" s="471" t="s">
        <v>481</v>
      </c>
      <c r="B153" s="532" t="s">
        <v>62</v>
      </c>
      <c r="C153" s="535"/>
      <c r="D153" s="536"/>
    </row>
    <row r="154" spans="1:4" ht="12" customHeight="1">
      <c r="A154" s="475" t="s">
        <v>635</v>
      </c>
      <c r="B154" s="533" t="s">
        <v>63</v>
      </c>
      <c r="C154" s="481"/>
      <c r="D154" s="482"/>
    </row>
    <row r="155" spans="1:4" ht="12" customHeight="1">
      <c r="A155" s="475" t="s">
        <v>636</v>
      </c>
      <c r="B155" s="533" t="s">
        <v>64</v>
      </c>
      <c r="C155" s="481"/>
      <c r="D155" s="482"/>
    </row>
    <row r="156" spans="1:4" ht="12" customHeight="1">
      <c r="A156" s="475" t="s">
        <v>687</v>
      </c>
      <c r="B156" s="533" t="s">
        <v>65</v>
      </c>
      <c r="C156" s="481"/>
      <c r="D156" s="482"/>
    </row>
    <row r="157" spans="1:4" ht="12" customHeight="1" thickBot="1">
      <c r="A157" s="475" t="s">
        <v>770</v>
      </c>
      <c r="B157" s="533" t="s">
        <v>66</v>
      </c>
      <c r="C157" s="481"/>
      <c r="D157" s="482"/>
    </row>
    <row r="158" spans="1:4" ht="12" customHeight="1" thickBot="1">
      <c r="A158" s="471" t="s">
        <v>482</v>
      </c>
      <c r="B158" s="532" t="s">
        <v>67</v>
      </c>
      <c r="C158" s="537">
        <v>266048887</v>
      </c>
      <c r="D158" s="538">
        <v>15060534</v>
      </c>
    </row>
    <row r="159" spans="1:4" ht="12" customHeight="1" thickBot="1">
      <c r="A159" s="880" t="s">
        <v>483</v>
      </c>
      <c r="B159" s="882" t="s">
        <v>358</v>
      </c>
      <c r="C159" s="537"/>
      <c r="D159" s="538"/>
    </row>
    <row r="160" spans="1:4" ht="12" customHeight="1" thickBot="1">
      <c r="A160" s="880" t="s">
        <v>484</v>
      </c>
      <c r="B160" s="882" t="s">
        <v>359</v>
      </c>
      <c r="C160" s="537"/>
      <c r="D160" s="538"/>
    </row>
    <row r="161" spans="1:4" ht="12" customHeight="1" thickBot="1">
      <c r="A161" s="880" t="s">
        <v>485</v>
      </c>
      <c r="B161" s="882" t="s">
        <v>360</v>
      </c>
      <c r="C161" s="537"/>
      <c r="D161" s="538"/>
    </row>
    <row r="162" spans="1:4" ht="12" customHeight="1" thickBot="1">
      <c r="A162" s="880" t="s">
        <v>486</v>
      </c>
      <c r="B162" s="882" t="s">
        <v>361</v>
      </c>
      <c r="C162" s="537"/>
      <c r="D162" s="538"/>
    </row>
    <row r="163" spans="1:4" ht="12" customHeight="1" thickBot="1">
      <c r="A163" s="880" t="s">
        <v>487</v>
      </c>
      <c r="B163" s="882" t="s">
        <v>362</v>
      </c>
      <c r="C163" s="537"/>
      <c r="D163" s="538"/>
    </row>
    <row r="164" spans="1:4" ht="12" customHeight="1" thickBot="1">
      <c r="A164" s="880" t="s">
        <v>488</v>
      </c>
      <c r="B164" s="882" t="s">
        <v>363</v>
      </c>
      <c r="C164" s="537"/>
      <c r="D164" s="538"/>
    </row>
    <row r="165" spans="1:4" ht="12" customHeight="1" thickBot="1">
      <c r="A165" s="539" t="s">
        <v>489</v>
      </c>
      <c r="B165" s="540" t="s">
        <v>68</v>
      </c>
      <c r="C165" s="537">
        <v>2220426659</v>
      </c>
      <c r="D165" s="538">
        <v>2080930643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1"/>
      <c r="D171" s="121"/>
      <c r="E171" s="121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H22" sqref="H22"/>
    </sheetView>
  </sheetViews>
  <sheetFormatPr defaultColWidth="9.00390625" defaultRowHeight="12.75"/>
  <cols>
    <col min="1" max="1" width="6.875" style="191" customWidth="1"/>
    <col min="2" max="2" width="49.625" style="54" customWidth="1"/>
    <col min="3" max="8" width="12.875" style="54" customWidth="1"/>
    <col min="9" max="9" width="13.875" style="54" customWidth="1"/>
    <col min="10" max="16384" width="9.375" style="54" customWidth="1"/>
  </cols>
  <sheetData>
    <row r="1" spans="1:9" ht="27.75" customHeight="1">
      <c r="A1" s="1091" t="s">
        <v>463</v>
      </c>
      <c r="B1" s="1091"/>
      <c r="C1" s="1091"/>
      <c r="D1" s="1091"/>
      <c r="E1" s="1091"/>
      <c r="F1" s="1091"/>
      <c r="G1" s="1091"/>
      <c r="H1" s="1091"/>
      <c r="I1" s="1091"/>
    </row>
    <row r="2" ht="20.25" customHeight="1" thickBot="1">
      <c r="I2" s="459"/>
    </row>
    <row r="3" spans="1:9" s="460" customFormat="1" ht="26.25" customHeight="1">
      <c r="A3" s="1099" t="s">
        <v>527</v>
      </c>
      <c r="B3" s="1094" t="s">
        <v>543</v>
      </c>
      <c r="C3" s="1099" t="s">
        <v>544</v>
      </c>
      <c r="D3" s="1099" t="s">
        <v>851</v>
      </c>
      <c r="E3" s="1096" t="s">
        <v>526</v>
      </c>
      <c r="F3" s="1097"/>
      <c r="G3" s="1097"/>
      <c r="H3" s="1098"/>
      <c r="I3" s="1094" t="s">
        <v>506</v>
      </c>
    </row>
    <row r="4" spans="1:9" s="461" customFormat="1" ht="32.25" customHeight="1" thickBot="1">
      <c r="A4" s="1100"/>
      <c r="B4" s="1095"/>
      <c r="C4" s="1095"/>
      <c r="D4" s="1100"/>
      <c r="E4" s="269">
        <v>2018</v>
      </c>
      <c r="F4" s="269">
        <v>2019</v>
      </c>
      <c r="G4" s="269">
        <v>2020</v>
      </c>
      <c r="H4" s="270" t="s">
        <v>850</v>
      </c>
      <c r="I4" s="1095"/>
    </row>
    <row r="5" spans="1:9" s="462" customFormat="1" ht="12.75" customHeight="1" thickBot="1">
      <c r="A5" s="271">
        <v>1</v>
      </c>
      <c r="B5" s="272">
        <v>2</v>
      </c>
      <c r="C5" s="273">
        <v>3</v>
      </c>
      <c r="D5" s="272">
        <v>4</v>
      </c>
      <c r="E5" s="271">
        <v>5</v>
      </c>
      <c r="F5" s="273">
        <v>6</v>
      </c>
      <c r="G5" s="273">
        <v>7</v>
      </c>
      <c r="H5" s="274">
        <v>8</v>
      </c>
      <c r="I5" s="275" t="s">
        <v>545</v>
      </c>
    </row>
    <row r="6" spans="1:9" ht="24.75" customHeight="1" thickBot="1">
      <c r="A6" s="276" t="s">
        <v>474</v>
      </c>
      <c r="B6" s="277" t="s">
        <v>464</v>
      </c>
      <c r="C6" s="454"/>
      <c r="D6" s="58">
        <f>+D7+D8</f>
        <v>0</v>
      </c>
      <c r="E6" s="59">
        <f>+E7+E8</f>
        <v>0</v>
      </c>
      <c r="F6" s="60">
        <f>+F7+F8</f>
        <v>0</v>
      </c>
      <c r="G6" s="60">
        <f>+G7+G8</f>
        <v>0</v>
      </c>
      <c r="H6" s="61">
        <f>+H7+H8</f>
        <v>0</v>
      </c>
      <c r="I6" s="58">
        <f aca="true" t="shared" si="0" ref="I6:I17">SUM(D6:H6)</f>
        <v>0</v>
      </c>
    </row>
    <row r="7" spans="1:9" ht="19.5" customHeight="1">
      <c r="A7" s="278" t="s">
        <v>475</v>
      </c>
      <c r="B7" s="62" t="s">
        <v>528</v>
      </c>
      <c r="C7" s="455"/>
      <c r="D7" s="63"/>
      <c r="E7" s="64"/>
      <c r="F7" s="27"/>
      <c r="G7" s="27"/>
      <c r="H7" s="25"/>
      <c r="I7" s="279">
        <f t="shared" si="0"/>
        <v>0</v>
      </c>
    </row>
    <row r="8" spans="1:9" ht="19.5" customHeight="1" thickBot="1">
      <c r="A8" s="278" t="s">
        <v>476</v>
      </c>
      <c r="B8" s="62" t="s">
        <v>528</v>
      </c>
      <c r="C8" s="455"/>
      <c r="D8" s="63"/>
      <c r="E8" s="64"/>
      <c r="F8" s="27"/>
      <c r="G8" s="27"/>
      <c r="H8" s="25"/>
      <c r="I8" s="279">
        <f t="shared" si="0"/>
        <v>0</v>
      </c>
    </row>
    <row r="9" spans="1:9" ht="25.5" customHeight="1" thickBot="1">
      <c r="A9" s="276" t="s">
        <v>477</v>
      </c>
      <c r="B9" s="277" t="s">
        <v>465</v>
      </c>
      <c r="C9" s="456"/>
      <c r="D9" s="58">
        <f>+D10+D11</f>
        <v>0</v>
      </c>
      <c r="E9" s="59">
        <f>+E10+E11</f>
        <v>0</v>
      </c>
      <c r="F9" s="60">
        <f>+F10+F11</f>
        <v>0</v>
      </c>
      <c r="G9" s="60">
        <f>+G10+G11</f>
        <v>0</v>
      </c>
      <c r="H9" s="61">
        <f>+H10+H11</f>
        <v>0</v>
      </c>
      <c r="I9" s="58">
        <f t="shared" si="0"/>
        <v>0</v>
      </c>
    </row>
    <row r="10" spans="1:9" ht="19.5" customHeight="1">
      <c r="A10" s="278" t="s">
        <v>478</v>
      </c>
      <c r="B10" s="62" t="s">
        <v>528</v>
      </c>
      <c r="C10" s="455"/>
      <c r="D10" s="63"/>
      <c r="E10" s="64"/>
      <c r="F10" s="27"/>
      <c r="G10" s="27"/>
      <c r="H10" s="25"/>
      <c r="I10" s="279">
        <f t="shared" si="0"/>
        <v>0</v>
      </c>
    </row>
    <row r="11" spans="1:9" ht="19.5" customHeight="1" thickBot="1">
      <c r="A11" s="278" t="s">
        <v>479</v>
      </c>
      <c r="B11" s="62" t="s">
        <v>528</v>
      </c>
      <c r="C11" s="455"/>
      <c r="D11" s="63"/>
      <c r="E11" s="64"/>
      <c r="F11" s="27"/>
      <c r="G11" s="27"/>
      <c r="H11" s="25"/>
      <c r="I11" s="279">
        <f t="shared" si="0"/>
        <v>0</v>
      </c>
    </row>
    <row r="12" spans="1:9" ht="19.5" customHeight="1" thickBot="1">
      <c r="A12" s="276" t="s">
        <v>480</v>
      </c>
      <c r="B12" s="277" t="s">
        <v>662</v>
      </c>
      <c r="C12" s="456"/>
      <c r="D12" s="58">
        <f>+D13</f>
        <v>0</v>
      </c>
      <c r="E12" s="59">
        <f>+E13</f>
        <v>0</v>
      </c>
      <c r="F12" s="60">
        <f>+F13</f>
        <v>0</v>
      </c>
      <c r="G12" s="60">
        <f>+G13</f>
        <v>0</v>
      </c>
      <c r="H12" s="61">
        <f>+H13</f>
        <v>0</v>
      </c>
      <c r="I12" s="58">
        <f t="shared" si="0"/>
        <v>0</v>
      </c>
    </row>
    <row r="13" spans="1:9" ht="19.5" customHeight="1" thickBot="1">
      <c r="A13" s="278" t="s">
        <v>481</v>
      </c>
      <c r="B13" s="62" t="s">
        <v>528</v>
      </c>
      <c r="C13" s="455"/>
      <c r="D13" s="63"/>
      <c r="E13" s="64"/>
      <c r="F13" s="27"/>
      <c r="G13" s="27"/>
      <c r="H13" s="25"/>
      <c r="I13" s="279">
        <f t="shared" si="0"/>
        <v>0</v>
      </c>
    </row>
    <row r="14" spans="1:9" ht="19.5" customHeight="1" thickBot="1">
      <c r="A14" s="276" t="s">
        <v>482</v>
      </c>
      <c r="B14" s="277" t="s">
        <v>663</v>
      </c>
      <c r="C14" s="456"/>
      <c r="D14" s="58">
        <f>+D15</f>
        <v>0</v>
      </c>
      <c r="E14" s="59">
        <f>+E15</f>
        <v>0</v>
      </c>
      <c r="F14" s="60">
        <f>+F15</f>
        <v>0</v>
      </c>
      <c r="G14" s="60">
        <f>+G15</f>
        <v>0</v>
      </c>
      <c r="H14" s="61">
        <f>+H15</f>
        <v>0</v>
      </c>
      <c r="I14" s="58">
        <f t="shared" si="0"/>
        <v>0</v>
      </c>
    </row>
    <row r="15" spans="1:9" ht="19.5" customHeight="1" thickBot="1">
      <c r="A15" s="280" t="s">
        <v>483</v>
      </c>
      <c r="B15" s="65" t="s">
        <v>528</v>
      </c>
      <c r="C15" s="457"/>
      <c r="D15" s="66"/>
      <c r="E15" s="67"/>
      <c r="F15" s="28"/>
      <c r="G15" s="28"/>
      <c r="H15" s="26"/>
      <c r="I15" s="281">
        <f t="shared" si="0"/>
        <v>0</v>
      </c>
    </row>
    <row r="16" spans="1:9" ht="19.5" customHeight="1" thickBot="1">
      <c r="A16" s="276" t="s">
        <v>484</v>
      </c>
      <c r="B16" s="282" t="s">
        <v>664</v>
      </c>
      <c r="C16" s="456"/>
      <c r="D16" s="58">
        <f>+D17</f>
        <v>0</v>
      </c>
      <c r="E16" s="59">
        <v>4200000</v>
      </c>
      <c r="F16" s="59">
        <v>4200000</v>
      </c>
      <c r="G16" s="59">
        <v>4200000</v>
      </c>
      <c r="H16" s="59">
        <v>4200000</v>
      </c>
      <c r="I16" s="58">
        <f t="shared" si="0"/>
        <v>16800000</v>
      </c>
    </row>
    <row r="17" spans="1:9" ht="19.5" customHeight="1" thickBot="1">
      <c r="A17" s="283" t="s">
        <v>485</v>
      </c>
      <c r="B17" s="68" t="s">
        <v>221</v>
      </c>
      <c r="C17" s="458"/>
      <c r="D17" s="69"/>
      <c r="E17" s="59">
        <v>4200000</v>
      </c>
      <c r="F17" s="59">
        <v>4200000</v>
      </c>
      <c r="G17" s="59">
        <v>4200000</v>
      </c>
      <c r="H17" s="59">
        <v>4200000</v>
      </c>
      <c r="I17" s="284">
        <f t="shared" si="0"/>
        <v>16800000</v>
      </c>
    </row>
    <row r="18" spans="1:9" ht="19.5" customHeight="1" thickBot="1">
      <c r="A18" s="1092" t="s">
        <v>600</v>
      </c>
      <c r="B18" s="1093"/>
      <c r="C18" s="884"/>
      <c r="D18" s="58">
        <f aca="true" t="shared" si="1" ref="D18:I18">+D6+D9+D12+D14+D16</f>
        <v>0</v>
      </c>
      <c r="E18" s="59">
        <f t="shared" si="1"/>
        <v>4200000</v>
      </c>
      <c r="F18" s="60">
        <f t="shared" si="1"/>
        <v>4200000</v>
      </c>
      <c r="G18" s="60">
        <f t="shared" si="1"/>
        <v>4200000</v>
      </c>
      <c r="H18" s="61">
        <f t="shared" si="1"/>
        <v>4200000</v>
      </c>
      <c r="I18" s="58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0">
      <selection activeCell="G17" sqref="G17"/>
    </sheetView>
  </sheetViews>
  <sheetFormatPr defaultColWidth="9.00390625" defaultRowHeight="12.75"/>
  <cols>
    <col min="1" max="1" width="5.875" style="83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1102" t="s">
        <v>466</v>
      </c>
      <c r="C1" s="1102"/>
      <c r="D1" s="1102"/>
    </row>
    <row r="2" spans="1:4" s="71" customFormat="1" ht="16.5" thickBot="1">
      <c r="A2" s="70"/>
      <c r="B2" s="375"/>
      <c r="D2" s="43"/>
    </row>
    <row r="3" spans="1:4" s="73" customFormat="1" ht="48" customHeight="1" thickBot="1">
      <c r="A3" s="72" t="s">
        <v>472</v>
      </c>
      <c r="B3" s="195" t="s">
        <v>473</v>
      </c>
      <c r="C3" s="195" t="s">
        <v>529</v>
      </c>
      <c r="D3" s="196" t="s">
        <v>530</v>
      </c>
    </row>
    <row r="4" spans="1:4" s="73" customFormat="1" ht="13.5" customHeight="1" thickBot="1">
      <c r="A4" s="34">
        <v>1</v>
      </c>
      <c r="B4" s="198">
        <v>2</v>
      </c>
      <c r="C4" s="198">
        <v>3</v>
      </c>
      <c r="D4" s="199">
        <v>4</v>
      </c>
    </row>
    <row r="5" spans="1:4" ht="18" customHeight="1">
      <c r="A5" s="129" t="s">
        <v>474</v>
      </c>
      <c r="B5" s="200" t="s">
        <v>621</v>
      </c>
      <c r="C5" s="1028">
        <v>84701200</v>
      </c>
      <c r="D5" s="1029"/>
    </row>
    <row r="6" spans="1:4" ht="18" customHeight="1">
      <c r="A6" s="75" t="s">
        <v>475</v>
      </c>
      <c r="B6" s="201" t="s">
        <v>622</v>
      </c>
      <c r="C6" s="128"/>
      <c r="D6" s="77"/>
    </row>
    <row r="7" spans="1:4" ht="18" customHeight="1">
      <c r="A7" s="75" t="s">
        <v>476</v>
      </c>
      <c r="B7" s="201" t="s">
        <v>579</v>
      </c>
      <c r="C7" s="128"/>
      <c r="D7" s="77"/>
    </row>
    <row r="8" spans="1:4" ht="18" customHeight="1">
      <c r="A8" s="75" t="s">
        <v>477</v>
      </c>
      <c r="B8" s="201" t="s">
        <v>580</v>
      </c>
      <c r="C8" s="128"/>
      <c r="D8" s="77"/>
    </row>
    <row r="9" spans="1:4" ht="18" customHeight="1">
      <c r="A9" s="75" t="s">
        <v>478</v>
      </c>
      <c r="B9" s="201" t="s">
        <v>614</v>
      </c>
      <c r="C9" s="128"/>
      <c r="D9" s="77"/>
    </row>
    <row r="10" spans="1:4" ht="18" customHeight="1">
      <c r="A10" s="75" t="s">
        <v>479</v>
      </c>
      <c r="B10" s="201" t="s">
        <v>615</v>
      </c>
      <c r="C10" s="128"/>
      <c r="D10" s="77"/>
    </row>
    <row r="11" spans="1:4" ht="18" customHeight="1">
      <c r="A11" s="75" t="s">
        <v>480</v>
      </c>
      <c r="B11" s="202" t="s">
        <v>616</v>
      </c>
      <c r="C11" s="128"/>
      <c r="D11" s="77"/>
    </row>
    <row r="12" spans="1:4" ht="18" customHeight="1">
      <c r="A12" s="75" t="s">
        <v>482</v>
      </c>
      <c r="B12" s="202" t="s">
        <v>617</v>
      </c>
      <c r="C12" s="128">
        <v>5900000</v>
      </c>
      <c r="D12" s="77"/>
    </row>
    <row r="13" spans="1:4" ht="18" customHeight="1">
      <c r="A13" s="75" t="s">
        <v>483</v>
      </c>
      <c r="B13" s="202" t="s">
        <v>618</v>
      </c>
      <c r="C13" s="128">
        <v>900000</v>
      </c>
      <c r="D13" s="77"/>
    </row>
    <row r="14" spans="1:4" ht="18" customHeight="1">
      <c r="A14" s="75" t="s">
        <v>484</v>
      </c>
      <c r="B14" s="202" t="s">
        <v>619</v>
      </c>
      <c r="C14" s="128"/>
      <c r="D14" s="77"/>
    </row>
    <row r="15" spans="1:4" ht="22.5" customHeight="1">
      <c r="A15" s="75" t="s">
        <v>485</v>
      </c>
      <c r="B15" s="202" t="s">
        <v>620</v>
      </c>
      <c r="C15" s="128">
        <v>120900000</v>
      </c>
      <c r="D15" s="77"/>
    </row>
    <row r="16" spans="1:4" ht="18" customHeight="1">
      <c r="A16" s="75" t="s">
        <v>486</v>
      </c>
      <c r="B16" s="201" t="s">
        <v>581</v>
      </c>
      <c r="C16" s="128">
        <v>21000000</v>
      </c>
      <c r="D16" s="77"/>
    </row>
    <row r="17" spans="1:4" ht="18" customHeight="1">
      <c r="A17" s="75" t="s">
        <v>487</v>
      </c>
      <c r="B17" s="201" t="s">
        <v>468</v>
      </c>
      <c r="C17" s="128">
        <v>2600000</v>
      </c>
      <c r="D17" s="77"/>
    </row>
    <row r="18" spans="1:4" ht="18" customHeight="1">
      <c r="A18" s="75" t="s">
        <v>488</v>
      </c>
      <c r="B18" s="201" t="s">
        <v>467</v>
      </c>
      <c r="C18" s="128"/>
      <c r="D18" s="77"/>
    </row>
    <row r="19" spans="1:4" ht="18" customHeight="1">
      <c r="A19" s="75" t="s">
        <v>489</v>
      </c>
      <c r="B19" s="201" t="s">
        <v>582</v>
      </c>
      <c r="C19" s="128"/>
      <c r="D19" s="77"/>
    </row>
    <row r="20" spans="1:4" ht="18" customHeight="1">
      <c r="A20" s="75" t="s">
        <v>490</v>
      </c>
      <c r="B20" s="201" t="s">
        <v>583</v>
      </c>
      <c r="C20" s="128"/>
      <c r="D20" s="77"/>
    </row>
    <row r="21" spans="1:4" ht="18" customHeight="1">
      <c r="A21" s="75" t="s">
        <v>491</v>
      </c>
      <c r="B21" s="119"/>
      <c r="C21" s="76"/>
      <c r="D21" s="77"/>
    </row>
    <row r="22" spans="1:4" ht="18" customHeight="1">
      <c r="A22" s="75" t="s">
        <v>492</v>
      </c>
      <c r="B22" s="78"/>
      <c r="C22" s="76"/>
      <c r="D22" s="77"/>
    </row>
    <row r="23" spans="1:4" ht="18" customHeight="1">
      <c r="A23" s="75" t="s">
        <v>493</v>
      </c>
      <c r="B23" s="78"/>
      <c r="C23" s="76"/>
      <c r="D23" s="77"/>
    </row>
    <row r="24" spans="1:4" ht="18" customHeight="1">
      <c r="A24" s="75" t="s">
        <v>494</v>
      </c>
      <c r="B24" s="78"/>
      <c r="C24" s="76"/>
      <c r="D24" s="77"/>
    </row>
    <row r="25" spans="1:4" ht="18" customHeight="1">
      <c r="A25" s="75" t="s">
        <v>495</v>
      </c>
      <c r="B25" s="78"/>
      <c r="C25" s="76"/>
      <c r="D25" s="77"/>
    </row>
    <row r="26" spans="1:4" ht="18" customHeight="1">
      <c r="A26" s="75" t="s">
        <v>496</v>
      </c>
      <c r="B26" s="78"/>
      <c r="C26" s="76"/>
      <c r="D26" s="77"/>
    </row>
    <row r="27" spans="1:4" ht="18" customHeight="1">
      <c r="A27" s="75" t="s">
        <v>497</v>
      </c>
      <c r="B27" s="78"/>
      <c r="C27" s="76"/>
      <c r="D27" s="77"/>
    </row>
    <row r="28" spans="1:4" ht="18" customHeight="1">
      <c r="A28" s="75" t="s">
        <v>498</v>
      </c>
      <c r="B28" s="78"/>
      <c r="C28" s="76"/>
      <c r="D28" s="77"/>
    </row>
    <row r="29" spans="1:4" ht="18" customHeight="1" thickBot="1">
      <c r="A29" s="130" t="s">
        <v>499</v>
      </c>
      <c r="B29" s="79"/>
      <c r="C29" s="80"/>
      <c r="D29" s="81"/>
    </row>
    <row r="30" spans="1:4" ht="18" customHeight="1" thickBot="1">
      <c r="A30" s="35" t="s">
        <v>500</v>
      </c>
      <c r="B30" s="206" t="s">
        <v>507</v>
      </c>
      <c r="C30" s="207">
        <f>+C5+C6+C7+C8+C9+C16+C18+C12+C13+C15+C17+C19+C20+C21+C22+C23+C24+C25+C26+C27+C28+C29</f>
        <v>236001200</v>
      </c>
      <c r="D30" s="208">
        <f>+D5+D6+D7+D8+D9+D16+D17+D18+D19+D20+D21+D22+D23+D24+D25+D26+D27+D28+D29</f>
        <v>0</v>
      </c>
    </row>
    <row r="31" spans="1:4" ht="27" customHeight="1">
      <c r="A31" s="82"/>
      <c r="B31" s="1101"/>
      <c r="C31" s="1101"/>
      <c r="D31" s="1101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4">
      <selection activeCell="G20" sqref="G20"/>
    </sheetView>
  </sheetViews>
  <sheetFormatPr defaultColWidth="9.00390625" defaultRowHeight="12.75"/>
  <cols>
    <col min="1" max="1" width="4.875" style="98" customWidth="1"/>
    <col min="2" max="2" width="34.125" style="113" customWidth="1"/>
    <col min="3" max="3" width="12.00390625" style="113" bestFit="1" customWidth="1"/>
    <col min="4" max="4" width="11.00390625" style="113" bestFit="1" customWidth="1"/>
    <col min="5" max="5" width="11.375" style="113" bestFit="1" customWidth="1"/>
    <col min="6" max="6" width="12.00390625" style="113" bestFit="1" customWidth="1"/>
    <col min="7" max="7" width="11.375" style="113" bestFit="1" customWidth="1"/>
    <col min="8" max="8" width="12.00390625" style="113" bestFit="1" customWidth="1"/>
    <col min="9" max="10" width="11.375" style="113" bestFit="1" customWidth="1"/>
    <col min="11" max="11" width="11.125" style="113" bestFit="1" customWidth="1"/>
    <col min="12" max="13" width="11.00390625" style="113" bestFit="1" customWidth="1"/>
    <col min="14" max="14" width="11.375" style="113" bestFit="1" customWidth="1"/>
    <col min="15" max="15" width="13.625" style="98" bestFit="1" customWidth="1"/>
    <col min="16" max="16384" width="9.375" style="113" customWidth="1"/>
  </cols>
  <sheetData>
    <row r="1" spans="1:15" ht="31.5" customHeight="1">
      <c r="A1" s="1106" t="s">
        <v>842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</row>
    <row r="2" ht="16.5" thickBot="1">
      <c r="O2" s="4"/>
    </row>
    <row r="3" spans="1:15" s="98" customFormat="1" ht="25.5" customHeight="1" thickBot="1">
      <c r="A3" s="95" t="s">
        <v>472</v>
      </c>
      <c r="B3" s="96" t="s">
        <v>519</v>
      </c>
      <c r="C3" s="96" t="s">
        <v>531</v>
      </c>
      <c r="D3" s="96" t="s">
        <v>532</v>
      </c>
      <c r="E3" s="96" t="s">
        <v>533</v>
      </c>
      <c r="F3" s="96" t="s">
        <v>534</v>
      </c>
      <c r="G3" s="96" t="s">
        <v>535</v>
      </c>
      <c r="H3" s="96" t="s">
        <v>536</v>
      </c>
      <c r="I3" s="96" t="s">
        <v>537</v>
      </c>
      <c r="J3" s="96" t="s">
        <v>538</v>
      </c>
      <c r="K3" s="96" t="s">
        <v>539</v>
      </c>
      <c r="L3" s="96" t="s">
        <v>540</v>
      </c>
      <c r="M3" s="96" t="s">
        <v>541</v>
      </c>
      <c r="N3" s="96" t="s">
        <v>542</v>
      </c>
      <c r="O3" s="97" t="s">
        <v>507</v>
      </c>
    </row>
    <row r="4" spans="1:15" s="100" customFormat="1" ht="15" customHeight="1" thickBot="1">
      <c r="A4" s="99" t="s">
        <v>474</v>
      </c>
      <c r="B4" s="1103" t="s">
        <v>511</v>
      </c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5"/>
    </row>
    <row r="5" spans="1:15" s="100" customFormat="1" ht="22.5">
      <c r="A5" s="101" t="s">
        <v>475</v>
      </c>
      <c r="B5" s="463" t="s">
        <v>73</v>
      </c>
      <c r="C5" s="102">
        <v>34906080</v>
      </c>
      <c r="D5" s="102">
        <v>34906080</v>
      </c>
      <c r="E5" s="102">
        <v>34906080</v>
      </c>
      <c r="F5" s="102">
        <v>34906080</v>
      </c>
      <c r="G5" s="102">
        <v>34906080</v>
      </c>
      <c r="H5" s="102">
        <v>34906080</v>
      </c>
      <c r="I5" s="102">
        <v>34906080</v>
      </c>
      <c r="J5" s="102">
        <v>34906080</v>
      </c>
      <c r="K5" s="102">
        <v>34906080</v>
      </c>
      <c r="L5" s="102">
        <v>34906080</v>
      </c>
      <c r="M5" s="102">
        <v>34906080</v>
      </c>
      <c r="N5" s="102">
        <v>34906084</v>
      </c>
      <c r="O5" s="718">
        <v>418872964</v>
      </c>
    </row>
    <row r="6" spans="1:15" s="107" customFormat="1" ht="22.5">
      <c r="A6" s="104" t="s">
        <v>476</v>
      </c>
      <c r="B6" s="287" t="s">
        <v>145</v>
      </c>
      <c r="C6" s="105">
        <v>938500</v>
      </c>
      <c r="D6" s="105">
        <v>938500</v>
      </c>
      <c r="E6" s="105">
        <v>938500</v>
      </c>
      <c r="F6" s="105">
        <v>938500</v>
      </c>
      <c r="G6" s="105">
        <v>938500</v>
      </c>
      <c r="H6" s="105">
        <v>938500</v>
      </c>
      <c r="I6" s="105">
        <v>938500</v>
      </c>
      <c r="J6" s="105">
        <v>938500</v>
      </c>
      <c r="K6" s="105">
        <v>938500</v>
      </c>
      <c r="L6" s="105">
        <v>938500</v>
      </c>
      <c r="M6" s="105">
        <v>938500</v>
      </c>
      <c r="N6" s="105">
        <v>938500</v>
      </c>
      <c r="O6" s="106">
        <v>11262000</v>
      </c>
    </row>
    <row r="7" spans="1:15" s="107" customFormat="1" ht="22.5">
      <c r="A7" s="104" t="s">
        <v>477</v>
      </c>
      <c r="B7" s="286" t="s">
        <v>146</v>
      </c>
      <c r="C7" s="108"/>
      <c r="D7" s="108"/>
      <c r="E7" s="108">
        <v>290251279</v>
      </c>
      <c r="F7" s="108"/>
      <c r="G7" s="108"/>
      <c r="H7" s="108"/>
      <c r="I7" s="108"/>
      <c r="J7" s="108"/>
      <c r="K7" s="108"/>
      <c r="L7" s="108"/>
      <c r="M7" s="108"/>
      <c r="N7" s="108">
        <v>300000000</v>
      </c>
      <c r="O7" s="106">
        <v>590251279</v>
      </c>
    </row>
    <row r="8" spans="1:15" s="107" customFormat="1" ht="13.5" customHeight="1">
      <c r="A8" s="104" t="s">
        <v>478</v>
      </c>
      <c r="B8" s="285" t="s">
        <v>628</v>
      </c>
      <c r="C8" s="105"/>
      <c r="D8" s="105"/>
      <c r="E8" s="105">
        <v>50000000</v>
      </c>
      <c r="F8" s="105"/>
      <c r="G8" s="105"/>
      <c r="H8" s="105"/>
      <c r="I8" s="105"/>
      <c r="J8" s="105"/>
      <c r="K8" s="105"/>
      <c r="L8" s="105"/>
      <c r="M8" s="105"/>
      <c r="N8" s="105">
        <v>94300000</v>
      </c>
      <c r="O8" s="106">
        <v>144300000</v>
      </c>
    </row>
    <row r="9" spans="1:15" s="107" customFormat="1" ht="13.5" customHeight="1">
      <c r="A9" s="104" t="s">
        <v>479</v>
      </c>
      <c r="B9" s="285" t="s">
        <v>147</v>
      </c>
      <c r="C9" s="105">
        <v>10937033</v>
      </c>
      <c r="D9" s="105">
        <v>10937033</v>
      </c>
      <c r="E9" s="105">
        <v>10937033</v>
      </c>
      <c r="F9" s="105">
        <v>10937033</v>
      </c>
      <c r="G9" s="105">
        <v>10937033</v>
      </c>
      <c r="H9" s="105">
        <v>10937033</v>
      </c>
      <c r="I9" s="105">
        <v>10937033</v>
      </c>
      <c r="J9" s="105">
        <v>10937033</v>
      </c>
      <c r="K9" s="105">
        <v>10937033</v>
      </c>
      <c r="L9" s="105">
        <v>10937033</v>
      </c>
      <c r="M9" s="105">
        <v>10937033</v>
      </c>
      <c r="N9" s="105">
        <v>10937037</v>
      </c>
      <c r="O9" s="106">
        <v>131244400</v>
      </c>
    </row>
    <row r="10" spans="1:15" s="107" customFormat="1" ht="13.5" customHeight="1">
      <c r="A10" s="104" t="s">
        <v>480</v>
      </c>
      <c r="B10" s="285" t="s">
        <v>469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</row>
    <row r="11" spans="1:15" s="107" customFormat="1" ht="13.5" customHeight="1">
      <c r="A11" s="104" t="s">
        <v>481</v>
      </c>
      <c r="B11" s="285" t="s">
        <v>75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>
        <v>0</v>
      </c>
    </row>
    <row r="12" spans="1:15" s="107" customFormat="1" ht="15.75">
      <c r="A12" s="104" t="s">
        <v>482</v>
      </c>
      <c r="B12" s="287" t="s">
        <v>130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>
        <f>SUM(C12:N12)</f>
        <v>0</v>
      </c>
    </row>
    <row r="13" spans="1:15" s="107" customFormat="1" ht="15.75">
      <c r="A13" s="104" t="s">
        <v>483</v>
      </c>
      <c r="B13" s="287" t="s">
        <v>810</v>
      </c>
      <c r="C13" s="105"/>
      <c r="D13" s="105"/>
      <c r="E13" s="105"/>
      <c r="F13" s="105"/>
      <c r="G13" s="105">
        <v>150000000</v>
      </c>
      <c r="H13" s="105"/>
      <c r="I13" s="105">
        <v>300000000</v>
      </c>
      <c r="J13" s="105"/>
      <c r="K13" s="105"/>
      <c r="L13" s="105"/>
      <c r="M13" s="105"/>
      <c r="N13" s="105"/>
      <c r="O13" s="106">
        <v>450000000</v>
      </c>
    </row>
    <row r="14" spans="1:15" s="107" customFormat="1" ht="18" customHeight="1" thickBot="1">
      <c r="A14" s="104" t="s">
        <v>484</v>
      </c>
      <c r="B14" s="285" t="s">
        <v>809</v>
      </c>
      <c r="C14" s="105">
        <v>335000000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3">
        <v>335000000</v>
      </c>
    </row>
    <row r="15" spans="1:15" s="100" customFormat="1" ht="15.75" customHeight="1" thickBot="1">
      <c r="A15" s="99" t="s">
        <v>485</v>
      </c>
      <c r="B15" s="36" t="s">
        <v>568</v>
      </c>
      <c r="C15" s="110">
        <f>SUM(C5:C14)</f>
        <v>381781613</v>
      </c>
      <c r="D15" s="110">
        <f aca="true" t="shared" si="0" ref="D15:N15">SUM(D5:D14)</f>
        <v>46781613</v>
      </c>
      <c r="E15" s="110">
        <f t="shared" si="0"/>
        <v>387032892</v>
      </c>
      <c r="F15" s="110">
        <f t="shared" si="0"/>
        <v>46781613</v>
      </c>
      <c r="G15" s="110">
        <f t="shared" si="0"/>
        <v>196781613</v>
      </c>
      <c r="H15" s="110">
        <f t="shared" si="0"/>
        <v>46781613</v>
      </c>
      <c r="I15" s="110">
        <f t="shared" si="0"/>
        <v>346781613</v>
      </c>
      <c r="J15" s="110">
        <f t="shared" si="0"/>
        <v>46781613</v>
      </c>
      <c r="K15" s="110">
        <f t="shared" si="0"/>
        <v>46781613</v>
      </c>
      <c r="L15" s="110">
        <f t="shared" si="0"/>
        <v>46781613</v>
      </c>
      <c r="M15" s="110">
        <f t="shared" si="0"/>
        <v>46781613</v>
      </c>
      <c r="N15" s="110">
        <f t="shared" si="0"/>
        <v>441081621</v>
      </c>
      <c r="O15" s="111">
        <f>O5+O6+O7+O8+O9+O10+O14+O13</f>
        <v>2080930643</v>
      </c>
    </row>
    <row r="16" spans="1:15" s="100" customFormat="1" ht="15" customHeight="1" thickBot="1">
      <c r="A16" s="99"/>
      <c r="B16" s="1103" t="s">
        <v>513</v>
      </c>
      <c r="C16" s="1104"/>
      <c r="D16" s="1104"/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05"/>
    </row>
    <row r="17" spans="1:15" s="107" customFormat="1" ht="13.5" customHeight="1">
      <c r="A17" s="112" t="s">
        <v>486</v>
      </c>
      <c r="B17" s="288" t="s">
        <v>520</v>
      </c>
      <c r="C17" s="108">
        <v>18247078</v>
      </c>
      <c r="D17" s="108">
        <v>18247078</v>
      </c>
      <c r="E17" s="108">
        <v>18247078</v>
      </c>
      <c r="F17" s="108">
        <v>18247078</v>
      </c>
      <c r="G17" s="108">
        <v>18247078</v>
      </c>
      <c r="H17" s="108">
        <v>18247078</v>
      </c>
      <c r="I17" s="108">
        <v>18247078</v>
      </c>
      <c r="J17" s="108">
        <v>18247078</v>
      </c>
      <c r="K17" s="108">
        <v>18247078</v>
      </c>
      <c r="L17" s="108">
        <v>18247078</v>
      </c>
      <c r="M17" s="108">
        <v>18247078</v>
      </c>
      <c r="N17" s="108">
        <v>18247081</v>
      </c>
      <c r="O17" s="109">
        <v>218964939</v>
      </c>
    </row>
    <row r="18" spans="1:15" s="107" customFormat="1" ht="27" customHeight="1">
      <c r="A18" s="104" t="s">
        <v>487</v>
      </c>
      <c r="B18" s="287" t="s">
        <v>637</v>
      </c>
      <c r="C18" s="105">
        <v>4044465</v>
      </c>
      <c r="D18" s="105">
        <v>4044465</v>
      </c>
      <c r="E18" s="105">
        <v>4044465</v>
      </c>
      <c r="F18" s="105">
        <v>4044465</v>
      </c>
      <c r="G18" s="105">
        <v>4044465</v>
      </c>
      <c r="H18" s="105">
        <v>4044465</v>
      </c>
      <c r="I18" s="105">
        <v>4044465</v>
      </c>
      <c r="J18" s="105">
        <v>4044465</v>
      </c>
      <c r="K18" s="105">
        <v>4044465</v>
      </c>
      <c r="L18" s="105">
        <v>4044465</v>
      </c>
      <c r="M18" s="105">
        <v>4044465</v>
      </c>
      <c r="N18" s="105">
        <v>4044462</v>
      </c>
      <c r="O18" s="109">
        <v>48533577</v>
      </c>
    </row>
    <row r="19" spans="1:15" s="107" customFormat="1" ht="13.5" customHeight="1">
      <c r="A19" s="104" t="s">
        <v>488</v>
      </c>
      <c r="B19" s="285" t="s">
        <v>594</v>
      </c>
      <c r="C19" s="105">
        <v>19680350</v>
      </c>
      <c r="D19" s="105">
        <v>19680350</v>
      </c>
      <c r="E19" s="105">
        <v>19680350</v>
      </c>
      <c r="F19" s="105">
        <v>19680350</v>
      </c>
      <c r="G19" s="105">
        <v>19680350</v>
      </c>
      <c r="H19" s="105">
        <v>19680350</v>
      </c>
      <c r="I19" s="105">
        <v>19680350</v>
      </c>
      <c r="J19" s="105">
        <v>19680350</v>
      </c>
      <c r="K19" s="105">
        <v>19680350</v>
      </c>
      <c r="L19" s="105">
        <v>19680350</v>
      </c>
      <c r="M19" s="105">
        <v>19680350</v>
      </c>
      <c r="N19" s="105">
        <v>19680352</v>
      </c>
      <c r="O19" s="109">
        <v>236164202</v>
      </c>
    </row>
    <row r="20" spans="1:15" s="107" customFormat="1" ht="13.5" customHeight="1">
      <c r="A20" s="104" t="s">
        <v>489</v>
      </c>
      <c r="B20" s="285" t="s">
        <v>638</v>
      </c>
      <c r="C20" s="105">
        <v>400000</v>
      </c>
      <c r="D20" s="105">
        <v>400000</v>
      </c>
      <c r="E20" s="105">
        <v>400000</v>
      </c>
      <c r="F20" s="105">
        <v>400000</v>
      </c>
      <c r="G20" s="105">
        <v>400000</v>
      </c>
      <c r="H20" s="105">
        <v>400000</v>
      </c>
      <c r="I20" s="105">
        <v>400000</v>
      </c>
      <c r="J20" s="105">
        <v>400000</v>
      </c>
      <c r="K20" s="105">
        <v>400000</v>
      </c>
      <c r="L20" s="105">
        <v>400000</v>
      </c>
      <c r="M20" s="105">
        <v>400000</v>
      </c>
      <c r="N20" s="105">
        <v>400000</v>
      </c>
      <c r="O20" s="109">
        <v>4800000</v>
      </c>
    </row>
    <row r="21" spans="1:15" s="107" customFormat="1" ht="13.5" customHeight="1">
      <c r="A21" s="104" t="s">
        <v>490</v>
      </c>
      <c r="B21" s="285" t="s">
        <v>470</v>
      </c>
      <c r="C21" s="105">
        <v>13291300</v>
      </c>
      <c r="D21" s="105">
        <v>13291300</v>
      </c>
      <c r="E21" s="105">
        <v>13291300</v>
      </c>
      <c r="F21" s="105">
        <v>13291300</v>
      </c>
      <c r="G21" s="105">
        <v>13291300</v>
      </c>
      <c r="H21" s="105">
        <v>13291300</v>
      </c>
      <c r="I21" s="105">
        <v>13291300</v>
      </c>
      <c r="J21" s="105">
        <v>13291300</v>
      </c>
      <c r="K21" s="105">
        <v>13291300</v>
      </c>
      <c r="L21" s="105">
        <v>13291300</v>
      </c>
      <c r="M21" s="105">
        <v>13291300</v>
      </c>
      <c r="N21" s="105">
        <v>13291300</v>
      </c>
      <c r="O21" s="109">
        <v>159495600</v>
      </c>
    </row>
    <row r="22" spans="1:15" s="107" customFormat="1" ht="13.5" customHeight="1">
      <c r="A22" s="104" t="s">
        <v>491</v>
      </c>
      <c r="B22" s="285" t="s">
        <v>686</v>
      </c>
      <c r="C22" s="105"/>
      <c r="D22" s="105"/>
      <c r="E22" s="105"/>
      <c r="F22" s="105">
        <v>500000000</v>
      </c>
      <c r="G22" s="105"/>
      <c r="H22" s="105">
        <v>200000000</v>
      </c>
      <c r="I22" s="105"/>
      <c r="J22" s="105"/>
      <c r="K22" s="105"/>
      <c r="L22" s="105"/>
      <c r="M22" s="105"/>
      <c r="N22" s="105">
        <v>261604956</v>
      </c>
      <c r="O22" s="109">
        <v>961604956</v>
      </c>
    </row>
    <row r="23" spans="1:15" s="107" customFormat="1" ht="15.75">
      <c r="A23" s="104" t="s">
        <v>492</v>
      </c>
      <c r="B23" s="287" t="s">
        <v>641</v>
      </c>
      <c r="C23" s="105"/>
      <c r="D23" s="105"/>
      <c r="E23" s="105"/>
      <c r="F23" s="105"/>
      <c r="G23" s="105">
        <v>30000000</v>
      </c>
      <c r="H23" s="105"/>
      <c r="I23" s="105"/>
      <c r="J23" s="105"/>
      <c r="K23" s="105">
        <v>33363779</v>
      </c>
      <c r="L23" s="105"/>
      <c r="M23" s="105"/>
      <c r="N23" s="105"/>
      <c r="O23" s="109">
        <v>63363779</v>
      </c>
    </row>
    <row r="24" spans="1:15" s="107" customFormat="1" ht="13.5" customHeight="1">
      <c r="A24" s="104" t="s">
        <v>493</v>
      </c>
      <c r="B24" s="285" t="s">
        <v>852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>
        <v>3000000</v>
      </c>
      <c r="O24" s="109">
        <v>3000000</v>
      </c>
    </row>
    <row r="25" spans="1:15" s="107" customFormat="1" ht="22.5">
      <c r="A25" s="104" t="s">
        <v>494</v>
      </c>
      <c r="B25" s="287" t="s">
        <v>69</v>
      </c>
      <c r="C25" s="105"/>
      <c r="D25" s="105"/>
      <c r="E25" s="105">
        <v>15060534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9">
        <f>D25+E25+H25</f>
        <v>15060534</v>
      </c>
    </row>
    <row r="26" spans="1:15" s="100" customFormat="1" ht="15.75" customHeight="1" thickBot="1">
      <c r="A26" s="577" t="s">
        <v>495</v>
      </c>
      <c r="B26" s="578" t="s">
        <v>812</v>
      </c>
      <c r="C26" s="105">
        <v>30828588</v>
      </c>
      <c r="D26" s="105">
        <v>30828588</v>
      </c>
      <c r="E26" s="105">
        <v>30828588</v>
      </c>
      <c r="F26" s="105">
        <v>30828588</v>
      </c>
      <c r="G26" s="105">
        <v>30828588</v>
      </c>
      <c r="H26" s="105">
        <v>30828588</v>
      </c>
      <c r="I26" s="105">
        <v>30828588</v>
      </c>
      <c r="J26" s="105">
        <v>30828588</v>
      </c>
      <c r="K26" s="105">
        <v>30828588</v>
      </c>
      <c r="L26" s="105">
        <v>30828588</v>
      </c>
      <c r="M26" s="105">
        <v>30828588</v>
      </c>
      <c r="N26" s="105">
        <v>30828588</v>
      </c>
      <c r="O26" s="109">
        <v>369943056</v>
      </c>
    </row>
    <row r="27" spans="1:15" ht="16.5" thickBot="1">
      <c r="A27" s="579" t="s">
        <v>496</v>
      </c>
      <c r="B27" s="1031" t="s">
        <v>569</v>
      </c>
      <c r="C27" s="110">
        <f>SUM(C17:C26)</f>
        <v>86491781</v>
      </c>
      <c r="D27" s="580">
        <f aca="true" t="shared" si="1" ref="D27:N27">SUM(D17:D26)</f>
        <v>86491781</v>
      </c>
      <c r="E27" s="580">
        <f t="shared" si="1"/>
        <v>101552315</v>
      </c>
      <c r="F27" s="580">
        <f t="shared" si="1"/>
        <v>586491781</v>
      </c>
      <c r="G27" s="580">
        <f t="shared" si="1"/>
        <v>116491781</v>
      </c>
      <c r="H27" s="580">
        <f t="shared" si="1"/>
        <v>286491781</v>
      </c>
      <c r="I27" s="580">
        <f t="shared" si="1"/>
        <v>86491781</v>
      </c>
      <c r="J27" s="580">
        <f t="shared" si="1"/>
        <v>86491781</v>
      </c>
      <c r="K27" s="580">
        <f t="shared" si="1"/>
        <v>119855560</v>
      </c>
      <c r="L27" s="580">
        <f t="shared" si="1"/>
        <v>86491781</v>
      </c>
      <c r="M27" s="580">
        <f t="shared" si="1"/>
        <v>86491781</v>
      </c>
      <c r="N27" s="580">
        <f t="shared" si="1"/>
        <v>351096739</v>
      </c>
      <c r="O27" s="111">
        <f>O17+O18+O19+O20+O21+O22+O23+O25+O26+O24</f>
        <v>2080930643</v>
      </c>
    </row>
    <row r="28" spans="1:15" ht="16.5" thickBot="1">
      <c r="A28" s="579" t="s">
        <v>497</v>
      </c>
      <c r="B28" s="1032" t="s">
        <v>570</v>
      </c>
      <c r="C28" s="1033">
        <f>(C15-C27)</f>
        <v>295289832</v>
      </c>
      <c r="D28" s="581">
        <f aca="true" t="shared" si="2" ref="D28:N28">(D15-D27)</f>
        <v>-39710168</v>
      </c>
      <c r="E28" s="581">
        <f t="shared" si="2"/>
        <v>285480577</v>
      </c>
      <c r="F28" s="581">
        <f t="shared" si="2"/>
        <v>-539710168</v>
      </c>
      <c r="G28" s="581">
        <f t="shared" si="2"/>
        <v>80289832</v>
      </c>
      <c r="H28" s="581">
        <f t="shared" si="2"/>
        <v>-239710168</v>
      </c>
      <c r="I28" s="581">
        <f t="shared" si="2"/>
        <v>260289832</v>
      </c>
      <c r="J28" s="581">
        <f t="shared" si="2"/>
        <v>-39710168</v>
      </c>
      <c r="K28" s="581">
        <f t="shared" si="2"/>
        <v>-73073947</v>
      </c>
      <c r="L28" s="581">
        <f t="shared" si="2"/>
        <v>-39710168</v>
      </c>
      <c r="M28" s="581">
        <f t="shared" si="2"/>
        <v>-39710168</v>
      </c>
      <c r="N28" s="581">
        <f t="shared" si="2"/>
        <v>89984882</v>
      </c>
      <c r="O28" s="111">
        <f>SUM(C28:N28)</f>
        <v>0</v>
      </c>
    </row>
    <row r="29" ht="15.75">
      <c r="A29" s="114"/>
    </row>
    <row r="30" spans="2:15" ht="15.75">
      <c r="B30" s="115"/>
      <c r="C30" s="116"/>
      <c r="D30" s="116"/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  <row r="82" ht="15.75">
      <c r="O82" s="113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6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">
      <selection activeCell="O2" sqref="O2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13.375" style="46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1114" t="s">
        <v>815</v>
      </c>
      <c r="B1" s="1114"/>
      <c r="C1" s="1114"/>
      <c r="D1" s="1114"/>
      <c r="E1" s="1114"/>
      <c r="F1" s="1114"/>
      <c r="G1" s="1114"/>
      <c r="H1" s="1114"/>
      <c r="I1" s="1114"/>
    </row>
    <row r="2" spans="1:9" ht="16.5" thickBot="1">
      <c r="A2" s="559"/>
      <c r="B2" s="559"/>
      <c r="C2" s="559"/>
      <c r="D2" s="559"/>
      <c r="E2" s="1110"/>
      <c r="F2" s="1111"/>
      <c r="G2" s="559"/>
      <c r="H2" s="1110" t="s">
        <v>107</v>
      </c>
      <c r="I2" s="1111"/>
    </row>
    <row r="3" spans="1:9" ht="18.75" customHeight="1">
      <c r="A3" s="885" t="s">
        <v>427</v>
      </c>
      <c r="B3" s="886"/>
      <c r="C3" s="886"/>
      <c r="D3" s="887" t="s">
        <v>428</v>
      </c>
      <c r="E3" s="920"/>
      <c r="F3" s="888"/>
      <c r="G3" s="887" t="s">
        <v>428</v>
      </c>
      <c r="H3" s="920"/>
      <c r="I3" s="888"/>
    </row>
    <row r="4" spans="1:9" s="47" customFormat="1" ht="24" customHeight="1">
      <c r="A4" s="889"/>
      <c r="B4" s="557"/>
      <c r="C4" s="557"/>
      <c r="D4" s="619" t="s">
        <v>112</v>
      </c>
      <c r="E4" s="921" t="s">
        <v>112</v>
      </c>
      <c r="F4" s="890" t="s">
        <v>112</v>
      </c>
      <c r="G4" s="619" t="s">
        <v>262</v>
      </c>
      <c r="H4" s="921" t="s">
        <v>262</v>
      </c>
      <c r="I4" s="890" t="s">
        <v>262</v>
      </c>
    </row>
    <row r="5" spans="1:9" s="47" customFormat="1" ht="16.5" customHeight="1">
      <c r="A5" s="889"/>
      <c r="B5" s="557"/>
      <c r="C5" s="557"/>
      <c r="D5" s="619"/>
      <c r="E5" s="921"/>
      <c r="F5" s="890" t="s">
        <v>429</v>
      </c>
      <c r="G5" s="619"/>
      <c r="H5" s="921"/>
      <c r="I5" s="890"/>
    </row>
    <row r="6" spans="1:9" s="48" customFormat="1" ht="12.75">
      <c r="A6" s="891"/>
      <c r="B6" s="620"/>
      <c r="C6" s="620"/>
      <c r="D6" s="558" t="s">
        <v>430</v>
      </c>
      <c r="E6" s="922" t="s">
        <v>431</v>
      </c>
      <c r="F6" s="892" t="s">
        <v>432</v>
      </c>
      <c r="G6" s="558" t="s">
        <v>430</v>
      </c>
      <c r="H6" s="922" t="s">
        <v>431</v>
      </c>
      <c r="I6" s="892" t="s">
        <v>432</v>
      </c>
    </row>
    <row r="7" spans="1:9" ht="12.75">
      <c r="A7" s="893" t="s">
        <v>433</v>
      </c>
      <c r="B7" s="621"/>
      <c r="C7" s="621"/>
      <c r="D7" s="622">
        <v>21.8</v>
      </c>
      <c r="E7" s="911">
        <v>4580000</v>
      </c>
      <c r="F7" s="894">
        <v>99844000</v>
      </c>
      <c r="G7" s="622">
        <v>21.76</v>
      </c>
      <c r="H7" s="911">
        <v>4580000</v>
      </c>
      <c r="I7" s="894">
        <v>99660800</v>
      </c>
    </row>
    <row r="8" spans="1:9" ht="12.75" customHeight="1">
      <c r="A8" s="893" t="s">
        <v>434</v>
      </c>
      <c r="B8" s="621"/>
      <c r="C8" s="621"/>
      <c r="D8" s="623"/>
      <c r="E8" s="910"/>
      <c r="F8" s="894">
        <v>5956330</v>
      </c>
      <c r="G8" s="623"/>
      <c r="H8" s="910"/>
      <c r="I8" s="894">
        <v>5956330</v>
      </c>
    </row>
    <row r="9" spans="1:9" ht="12.75">
      <c r="A9" s="893" t="s">
        <v>435</v>
      </c>
      <c r="B9" s="621"/>
      <c r="C9" s="621"/>
      <c r="D9" s="623"/>
      <c r="E9" s="910" t="s">
        <v>436</v>
      </c>
      <c r="F9" s="894">
        <v>10624000</v>
      </c>
      <c r="G9" s="623"/>
      <c r="H9" s="910"/>
      <c r="I9" s="894">
        <v>10624000</v>
      </c>
    </row>
    <row r="10" spans="1:9" ht="12.75">
      <c r="A10" s="893" t="s">
        <v>437</v>
      </c>
      <c r="B10" s="621"/>
      <c r="C10" s="621"/>
      <c r="D10" s="623"/>
      <c r="E10" s="910" t="s">
        <v>438</v>
      </c>
      <c r="F10" s="894">
        <v>100000</v>
      </c>
      <c r="G10" s="623"/>
      <c r="H10" s="910"/>
      <c r="I10" s="894">
        <v>100000</v>
      </c>
    </row>
    <row r="11" spans="1:9" ht="12.75">
      <c r="A11" s="893" t="s">
        <v>439</v>
      </c>
      <c r="B11" s="621"/>
      <c r="C11" s="621"/>
      <c r="D11" s="623"/>
      <c r="E11" s="910" t="s">
        <v>440</v>
      </c>
      <c r="F11" s="894">
        <v>5395790</v>
      </c>
      <c r="G11" s="623"/>
      <c r="H11" s="910"/>
      <c r="I11" s="894">
        <v>5395790</v>
      </c>
    </row>
    <row r="12" spans="1:9" ht="12.75">
      <c r="A12" s="893" t="s">
        <v>441</v>
      </c>
      <c r="B12" s="621"/>
      <c r="C12" s="621"/>
      <c r="D12" s="623"/>
      <c r="E12" s="910"/>
      <c r="F12" s="895"/>
      <c r="G12" s="623"/>
      <c r="H12" s="910"/>
      <c r="I12" s="1003"/>
    </row>
    <row r="13" spans="1:9" ht="12.75">
      <c r="A13" s="893" t="s">
        <v>442</v>
      </c>
      <c r="B13" s="621"/>
      <c r="C13" s="621"/>
      <c r="D13" s="623">
        <v>5525</v>
      </c>
      <c r="E13" s="911">
        <v>2700</v>
      </c>
      <c r="F13" s="896">
        <v>14852700</v>
      </c>
      <c r="G13" s="623"/>
      <c r="H13" s="911"/>
      <c r="I13" s="1001">
        <v>14782500</v>
      </c>
    </row>
    <row r="14" spans="1:9" s="719" customFormat="1" ht="12.75">
      <c r="A14" s="998" t="s">
        <v>441</v>
      </c>
      <c r="B14" s="999"/>
      <c r="C14" s="999"/>
      <c r="D14" s="623"/>
      <c r="E14" s="911"/>
      <c r="F14" s="1000">
        <v>-10589395</v>
      </c>
      <c r="G14" s="623"/>
      <c r="H14" s="911"/>
      <c r="I14" s="1002">
        <v>-2871720</v>
      </c>
    </row>
    <row r="15" spans="1:9" ht="12.75">
      <c r="A15" s="893" t="s">
        <v>443</v>
      </c>
      <c r="B15" s="621"/>
      <c r="C15" s="621"/>
      <c r="D15" s="623"/>
      <c r="E15" s="912"/>
      <c r="F15" s="897">
        <v>328000</v>
      </c>
      <c r="G15" s="623"/>
      <c r="H15" s="912"/>
      <c r="I15" s="1001">
        <v>370600</v>
      </c>
    </row>
    <row r="16" spans="1:9" ht="12.75">
      <c r="A16" s="893" t="s">
        <v>444</v>
      </c>
      <c r="B16" s="621"/>
      <c r="C16" s="621"/>
      <c r="D16" s="623"/>
      <c r="E16" s="913"/>
      <c r="F16" s="898">
        <v>249900</v>
      </c>
      <c r="G16" s="623"/>
      <c r="H16" s="913"/>
      <c r="I16" s="898">
        <v>247350</v>
      </c>
    </row>
    <row r="17" spans="1:9" ht="12.75">
      <c r="A17" s="893" t="s">
        <v>816</v>
      </c>
      <c r="B17" s="621"/>
      <c r="C17" s="621"/>
      <c r="D17" s="623"/>
      <c r="E17" s="913"/>
      <c r="F17" s="898"/>
      <c r="G17" s="623"/>
      <c r="H17" s="913"/>
      <c r="I17" s="898">
        <v>1756400</v>
      </c>
    </row>
    <row r="18" spans="1:9" ht="12.75">
      <c r="A18" s="899" t="s">
        <v>337</v>
      </c>
      <c r="B18" s="720"/>
      <c r="C18" s="720"/>
      <c r="D18" s="721"/>
      <c r="E18" s="914"/>
      <c r="F18" s="900">
        <f>F7+F8+F9+F10+F11+F12++F13+F14+F15+F16</f>
        <v>126761325</v>
      </c>
      <c r="G18" s="721"/>
      <c r="H18" s="914"/>
      <c r="I18" s="900">
        <f>I7+I8+I9+I10+I11+I13+I14+I15+I16+I17</f>
        <v>136022050</v>
      </c>
    </row>
    <row r="19" spans="1:9" ht="12.75">
      <c r="A19" s="901" t="s">
        <v>450</v>
      </c>
      <c r="B19" s="624"/>
      <c r="C19" s="624"/>
      <c r="D19" s="626">
        <v>17.5</v>
      </c>
      <c r="E19" s="911">
        <v>4469900</v>
      </c>
      <c r="F19" s="894">
        <v>52148833</v>
      </c>
      <c r="G19" s="626">
        <v>18</v>
      </c>
      <c r="H19" s="911"/>
      <c r="I19" s="894">
        <v>53028000</v>
      </c>
    </row>
    <row r="20" spans="1:9" ht="12.75">
      <c r="A20" s="893" t="s">
        <v>451</v>
      </c>
      <c r="B20" s="621"/>
      <c r="C20" s="621"/>
      <c r="D20" s="626">
        <v>18</v>
      </c>
      <c r="E20" s="911">
        <v>4308000</v>
      </c>
      <c r="F20" s="894">
        <v>26819400</v>
      </c>
      <c r="G20" s="626">
        <v>18</v>
      </c>
      <c r="H20" s="911"/>
      <c r="I20" s="894">
        <v>26514000</v>
      </c>
    </row>
    <row r="21" spans="1:9" ht="12.75">
      <c r="A21" s="893" t="s">
        <v>452</v>
      </c>
      <c r="B21" s="621"/>
      <c r="C21" s="621"/>
      <c r="D21" s="626"/>
      <c r="E21" s="911">
        <v>35000</v>
      </c>
      <c r="F21" s="894">
        <v>687600</v>
      </c>
      <c r="G21" s="626"/>
      <c r="H21" s="911"/>
      <c r="I21" s="894"/>
    </row>
    <row r="22" spans="1:9" ht="12.75">
      <c r="A22" s="893" t="s">
        <v>313</v>
      </c>
      <c r="B22" s="621"/>
      <c r="C22" s="621"/>
      <c r="D22" s="626">
        <v>1</v>
      </c>
      <c r="E22" s="911">
        <v>35000</v>
      </c>
      <c r="F22" s="894">
        <v>0</v>
      </c>
      <c r="G22" s="626"/>
      <c r="H22" s="911"/>
      <c r="I22" s="894"/>
    </row>
    <row r="23" spans="1:9" ht="12.75">
      <c r="A23" s="893" t="s">
        <v>251</v>
      </c>
      <c r="B23" s="621"/>
      <c r="C23" s="621"/>
      <c r="D23" s="623">
        <v>14</v>
      </c>
      <c r="E23" s="911">
        <v>1800000</v>
      </c>
      <c r="F23" s="894">
        <v>15600000</v>
      </c>
      <c r="G23" s="623">
        <v>14</v>
      </c>
      <c r="H23" s="911">
        <v>2205000</v>
      </c>
      <c r="I23" s="894">
        <v>20580000</v>
      </c>
    </row>
    <row r="24" spans="1:9" ht="12.75">
      <c r="A24" s="893" t="s">
        <v>314</v>
      </c>
      <c r="B24" s="621"/>
      <c r="C24" s="621"/>
      <c r="D24" s="623">
        <v>1</v>
      </c>
      <c r="E24" s="911">
        <v>4469900</v>
      </c>
      <c r="F24" s="894">
        <v>2979933</v>
      </c>
      <c r="G24" s="623">
        <v>14</v>
      </c>
      <c r="H24" s="911"/>
      <c r="I24" s="894">
        <v>10290000</v>
      </c>
    </row>
    <row r="25" spans="1:9" ht="12.75">
      <c r="A25" s="893" t="s">
        <v>252</v>
      </c>
      <c r="B25" s="621"/>
      <c r="C25" s="621"/>
      <c r="D25" s="623">
        <v>12</v>
      </c>
      <c r="E25" s="911">
        <v>1800000</v>
      </c>
      <c r="F25" s="894">
        <v>8400000</v>
      </c>
      <c r="G25" s="623"/>
      <c r="H25" s="911"/>
      <c r="I25" s="894"/>
    </row>
    <row r="26" spans="1:9" ht="12.75">
      <c r="A26" s="893" t="s">
        <v>315</v>
      </c>
      <c r="B26" s="621"/>
      <c r="C26" s="621"/>
      <c r="D26" s="623">
        <v>1</v>
      </c>
      <c r="E26" s="911">
        <v>4308000</v>
      </c>
      <c r="F26" s="894">
        <v>0</v>
      </c>
      <c r="G26" s="623"/>
      <c r="H26" s="911"/>
      <c r="I26" s="894"/>
    </row>
    <row r="27" spans="1:11" ht="12.75">
      <c r="A27" s="893" t="s">
        <v>316</v>
      </c>
      <c r="B27" s="621"/>
      <c r="C27" s="621"/>
      <c r="D27" s="623">
        <v>200</v>
      </c>
      <c r="E27" s="911">
        <v>80000</v>
      </c>
      <c r="F27" s="894">
        <v>10893333</v>
      </c>
      <c r="G27" s="623"/>
      <c r="H27" s="911"/>
      <c r="I27" s="894">
        <v>11111200</v>
      </c>
      <c r="K27" s="923"/>
    </row>
    <row r="28" spans="1:9" ht="12.75">
      <c r="A28" s="893" t="s">
        <v>317</v>
      </c>
      <c r="B28" s="621"/>
      <c r="C28" s="621"/>
      <c r="D28" s="623">
        <v>206</v>
      </c>
      <c r="E28" s="911">
        <v>80000</v>
      </c>
      <c r="F28" s="894">
        <v>5610067</v>
      </c>
      <c r="G28" s="623"/>
      <c r="H28" s="911"/>
      <c r="I28" s="894">
        <v>5555600</v>
      </c>
    </row>
    <row r="29" spans="1:10" ht="12.75">
      <c r="A29" s="893" t="s">
        <v>334</v>
      </c>
      <c r="B29" s="621"/>
      <c r="C29" s="621"/>
      <c r="D29" s="623"/>
      <c r="E29" s="911"/>
      <c r="F29" s="894">
        <v>0</v>
      </c>
      <c r="G29" s="623"/>
      <c r="H29" s="911"/>
      <c r="I29" s="894"/>
      <c r="J29" s="719"/>
    </row>
    <row r="30" spans="1:9" ht="12.75">
      <c r="A30" s="902" t="s">
        <v>338</v>
      </c>
      <c r="B30" s="720"/>
      <c r="C30" s="720"/>
      <c r="D30" s="721"/>
      <c r="E30" s="914"/>
      <c r="F30" s="900">
        <f>F19+F20+F21+F22+F23+F24+F25+F26+F27+F28+F29</f>
        <v>123139166</v>
      </c>
      <c r="G30" s="721"/>
      <c r="H30" s="914"/>
      <c r="I30" s="900">
        <f>I19+I20+I23+I24+I27+I28</f>
        <v>127078800</v>
      </c>
    </row>
    <row r="31" spans="1:9" ht="12.75">
      <c r="A31" s="893" t="s">
        <v>259</v>
      </c>
      <c r="B31" s="621"/>
      <c r="C31" s="621"/>
      <c r="D31" s="623">
        <v>5496</v>
      </c>
      <c r="E31" s="915">
        <v>1.56</v>
      </c>
      <c r="F31" s="894">
        <v>33707000</v>
      </c>
      <c r="G31" s="623"/>
      <c r="H31" s="915"/>
      <c r="I31" s="894">
        <v>33223000</v>
      </c>
    </row>
    <row r="32" spans="1:9" ht="12.75">
      <c r="A32" s="893" t="s">
        <v>312</v>
      </c>
      <c r="B32" s="621"/>
      <c r="C32" s="621"/>
      <c r="D32" s="623">
        <v>6375</v>
      </c>
      <c r="E32" s="911">
        <v>395</v>
      </c>
      <c r="F32" s="894">
        <v>3900000</v>
      </c>
      <c r="G32" s="623"/>
      <c r="H32" s="911"/>
      <c r="I32" s="894">
        <v>4420000</v>
      </c>
    </row>
    <row r="33" spans="1:9" ht="12.75">
      <c r="A33" s="893" t="s">
        <v>445</v>
      </c>
      <c r="B33" s="621"/>
      <c r="C33" s="621"/>
      <c r="D33" s="623"/>
      <c r="E33" s="911"/>
      <c r="F33" s="894"/>
      <c r="G33" s="623"/>
      <c r="H33" s="911"/>
      <c r="I33" s="894"/>
    </row>
    <row r="34" spans="1:9" ht="12.75">
      <c r="A34" s="893" t="s">
        <v>187</v>
      </c>
      <c r="B34" s="621"/>
      <c r="C34" s="621"/>
      <c r="D34" s="623"/>
      <c r="E34" s="911"/>
      <c r="F34" s="894"/>
      <c r="G34" s="623"/>
      <c r="H34" s="911"/>
      <c r="I34" s="894"/>
    </row>
    <row r="35" spans="1:9" ht="12.75">
      <c r="A35" s="893" t="s">
        <v>446</v>
      </c>
      <c r="B35" s="621"/>
      <c r="C35" s="621"/>
      <c r="D35" s="623"/>
      <c r="E35" s="911"/>
      <c r="F35" s="894"/>
      <c r="G35" s="623"/>
      <c r="H35" s="911"/>
      <c r="I35" s="894"/>
    </row>
    <row r="36" spans="1:9" ht="12.75">
      <c r="A36" s="1112" t="s">
        <v>447</v>
      </c>
      <c r="B36" s="1113"/>
      <c r="C36" s="1113"/>
      <c r="D36" s="625">
        <v>18</v>
      </c>
      <c r="E36" s="916">
        <v>55360</v>
      </c>
      <c r="F36" s="903">
        <v>996480</v>
      </c>
      <c r="G36" s="625"/>
      <c r="H36" s="916"/>
      <c r="I36" s="903">
        <v>608960</v>
      </c>
    </row>
    <row r="37" spans="1:9" ht="12.75">
      <c r="A37" s="901" t="s">
        <v>169</v>
      </c>
      <c r="B37" s="624"/>
      <c r="C37" s="624"/>
      <c r="D37" s="625">
        <v>0</v>
      </c>
      <c r="E37" s="916">
        <v>145000</v>
      </c>
      <c r="F37" s="903">
        <v>0</v>
      </c>
      <c r="G37" s="625"/>
      <c r="H37" s="916"/>
      <c r="I37" s="903"/>
    </row>
    <row r="38" spans="1:9" ht="12.75">
      <c r="A38" s="893" t="s">
        <v>448</v>
      </c>
      <c r="B38" s="621"/>
      <c r="C38" s="621"/>
      <c r="D38" s="623">
        <v>25</v>
      </c>
      <c r="E38" s="911">
        <v>109000</v>
      </c>
      <c r="F38" s="894">
        <v>2725000</v>
      </c>
      <c r="G38" s="623"/>
      <c r="H38" s="911"/>
      <c r="I38" s="894">
        <v>2725000</v>
      </c>
    </row>
    <row r="39" spans="1:9" ht="12.75">
      <c r="A39" s="893" t="s">
        <v>335</v>
      </c>
      <c r="B39" s="621"/>
      <c r="C39" s="621"/>
      <c r="D39" s="623">
        <v>19</v>
      </c>
      <c r="E39" s="911">
        <v>2606040</v>
      </c>
      <c r="F39" s="894">
        <v>49514760</v>
      </c>
      <c r="G39" s="623">
        <v>19</v>
      </c>
      <c r="H39" s="911">
        <v>2848000</v>
      </c>
      <c r="I39" s="894">
        <v>54112000</v>
      </c>
    </row>
    <row r="40" spans="1:9" ht="12.75">
      <c r="A40" s="893" t="s">
        <v>449</v>
      </c>
      <c r="B40" s="621"/>
      <c r="C40" s="621"/>
      <c r="D40" s="623"/>
      <c r="E40" s="911"/>
      <c r="F40" s="894">
        <v>6483000</v>
      </c>
      <c r="G40" s="623"/>
      <c r="H40" s="911"/>
      <c r="I40" s="894">
        <v>2001000</v>
      </c>
    </row>
    <row r="41" spans="1:9" s="49" customFormat="1" ht="12" customHeight="1">
      <c r="A41" s="893" t="s">
        <v>186</v>
      </c>
      <c r="B41" s="621"/>
      <c r="C41" s="621"/>
      <c r="D41" s="623">
        <v>10</v>
      </c>
      <c r="E41" s="911">
        <v>494100</v>
      </c>
      <c r="F41" s="894">
        <v>4941000</v>
      </c>
      <c r="G41" s="623"/>
      <c r="H41" s="911"/>
      <c r="I41" s="894">
        <v>8979000</v>
      </c>
    </row>
    <row r="42" spans="1:9" s="49" customFormat="1" ht="12" customHeight="1">
      <c r="A42" s="893" t="s">
        <v>817</v>
      </c>
      <c r="B42" s="621"/>
      <c r="C42" s="621"/>
      <c r="D42" s="623"/>
      <c r="E42" s="911"/>
      <c r="F42" s="894"/>
      <c r="G42" s="623"/>
      <c r="H42" s="911"/>
      <c r="I42" s="894">
        <v>3083000</v>
      </c>
    </row>
    <row r="43" spans="1:9" ht="12.75">
      <c r="A43" s="1112" t="s">
        <v>253</v>
      </c>
      <c r="B43" s="1113"/>
      <c r="C43" s="1113"/>
      <c r="D43" s="629">
        <v>9.76</v>
      </c>
      <c r="E43" s="911">
        <v>1632000</v>
      </c>
      <c r="F43" s="903">
        <v>15569280</v>
      </c>
      <c r="G43" s="629"/>
      <c r="H43" s="911"/>
      <c r="I43" s="903">
        <v>18164000</v>
      </c>
    </row>
    <row r="44" spans="1:9" ht="12.75">
      <c r="A44" s="904" t="s">
        <v>453</v>
      </c>
      <c r="B44" s="624"/>
      <c r="C44" s="624"/>
      <c r="D44" s="627"/>
      <c r="E44" s="911"/>
      <c r="F44" s="978">
        <v>18417231</v>
      </c>
      <c r="G44" s="627"/>
      <c r="H44" s="911"/>
      <c r="I44" s="978">
        <v>21685484</v>
      </c>
    </row>
    <row r="45" spans="1:9" ht="12.75">
      <c r="A45" s="904" t="s">
        <v>336</v>
      </c>
      <c r="B45" s="624"/>
      <c r="C45" s="624"/>
      <c r="D45" s="627">
        <v>700</v>
      </c>
      <c r="E45" s="911">
        <v>570</v>
      </c>
      <c r="F45" s="978">
        <v>144780</v>
      </c>
      <c r="G45" s="627"/>
      <c r="H45" s="911"/>
      <c r="I45" s="978">
        <v>145920</v>
      </c>
    </row>
    <row r="46" spans="1:9" ht="26.25" customHeight="1">
      <c r="A46" s="1117" t="s">
        <v>339</v>
      </c>
      <c r="B46" s="1118"/>
      <c r="C46" s="1119"/>
      <c r="D46" s="722"/>
      <c r="E46" s="917"/>
      <c r="F46" s="905">
        <f>F31+F32+F36+F37+F38+F39+F40+F41+F43+F44+F45</f>
        <v>136398531</v>
      </c>
      <c r="G46" s="722"/>
      <c r="H46" s="917"/>
      <c r="I46" s="905">
        <f>I31+I32+I36+I38+I39+I40+I41+I43+I44+I45+I42</f>
        <v>149147364</v>
      </c>
    </row>
    <row r="47" spans="1:11" ht="12.75">
      <c r="A47" s="1115" t="s">
        <v>454</v>
      </c>
      <c r="B47" s="1116"/>
      <c r="C47" s="1116"/>
      <c r="D47" s="628">
        <v>5496</v>
      </c>
      <c r="E47" s="915">
        <v>1140</v>
      </c>
      <c r="F47" s="906">
        <v>6271140</v>
      </c>
      <c r="G47" s="628"/>
      <c r="H47" s="915"/>
      <c r="I47" s="906">
        <v>6624750</v>
      </c>
      <c r="J47" s="719"/>
      <c r="K47" s="924"/>
    </row>
    <row r="48" spans="1:10" ht="12.75">
      <c r="A48" s="907" t="s">
        <v>340</v>
      </c>
      <c r="B48" s="723"/>
      <c r="C48" s="723"/>
      <c r="D48" s="724"/>
      <c r="E48" s="918"/>
      <c r="F48" s="908">
        <v>6271140</v>
      </c>
      <c r="G48" s="724"/>
      <c r="H48" s="918"/>
      <c r="I48" s="908">
        <v>6624750</v>
      </c>
      <c r="J48" s="719"/>
    </row>
    <row r="49" spans="1:9" ht="21.75" customHeight="1" thickBot="1">
      <c r="A49" s="1108" t="s">
        <v>215</v>
      </c>
      <c r="B49" s="1109"/>
      <c r="C49" s="725"/>
      <c r="D49" s="726"/>
      <c r="E49" s="919"/>
      <c r="F49" s="909">
        <f>F48+F46+F30+F18</f>
        <v>392570162</v>
      </c>
      <c r="G49" s="726"/>
      <c r="H49" s="919"/>
      <c r="I49" s="909">
        <f>I48+I46+I30+I18</f>
        <v>418872964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E25" sqref="E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22" t="s">
        <v>843</v>
      </c>
      <c r="B1" s="1122"/>
      <c r="C1" s="1122"/>
      <c r="D1" s="1122"/>
      <c r="E1" s="1122"/>
      <c r="F1" s="1122"/>
    </row>
    <row r="2" spans="1:6" ht="15.75" customHeight="1">
      <c r="A2" s="637"/>
      <c r="B2" s="637"/>
      <c r="C2" s="637"/>
      <c r="D2" s="637"/>
      <c r="E2" s="1124" t="s">
        <v>280</v>
      </c>
      <c r="F2" s="1124"/>
    </row>
    <row r="3" spans="1:6" ht="13.5" thickBot="1">
      <c r="A3" s="645"/>
      <c r="B3" s="645"/>
      <c r="C3" s="1123"/>
      <c r="D3" s="1123"/>
      <c r="E3" s="1123"/>
      <c r="F3" s="1123"/>
    </row>
    <row r="4" spans="1:6" ht="42.75" customHeight="1" thickBot="1">
      <c r="A4" s="662" t="s">
        <v>527</v>
      </c>
      <c r="B4" s="663" t="s">
        <v>584</v>
      </c>
      <c r="C4" s="663" t="s">
        <v>585</v>
      </c>
      <c r="D4" s="664" t="s">
        <v>272</v>
      </c>
      <c r="E4" s="665" t="s">
        <v>273</v>
      </c>
      <c r="F4" s="667"/>
    </row>
    <row r="5" spans="1:6" ht="15.75" customHeight="1">
      <c r="A5" s="646" t="s">
        <v>474</v>
      </c>
      <c r="B5" s="647" t="s">
        <v>419</v>
      </c>
      <c r="C5" s="647" t="s">
        <v>421</v>
      </c>
      <c r="D5" s="666">
        <v>125000</v>
      </c>
      <c r="E5" s="656" t="s">
        <v>274</v>
      </c>
      <c r="F5" s="1125">
        <v>2450000</v>
      </c>
    </row>
    <row r="6" spans="1:6" ht="15.75" customHeight="1">
      <c r="A6" s="648" t="s">
        <v>475</v>
      </c>
      <c r="B6" s="649" t="s">
        <v>420</v>
      </c>
      <c r="C6" s="649" t="s">
        <v>421</v>
      </c>
      <c r="D6" s="655">
        <v>125000</v>
      </c>
      <c r="E6" s="657" t="s">
        <v>274</v>
      </c>
      <c r="F6" s="1126"/>
    </row>
    <row r="7" spans="1:6" ht="15.75" customHeight="1">
      <c r="A7" s="648" t="s">
        <v>476</v>
      </c>
      <c r="B7" s="649" t="s">
        <v>422</v>
      </c>
      <c r="C7" s="649" t="s">
        <v>421</v>
      </c>
      <c r="D7" s="655">
        <v>125000</v>
      </c>
      <c r="E7" s="657" t="s">
        <v>274</v>
      </c>
      <c r="F7" s="1126"/>
    </row>
    <row r="8" spans="1:6" ht="15.75" customHeight="1">
      <c r="A8" s="652" t="s">
        <v>477</v>
      </c>
      <c r="B8" s="650" t="s">
        <v>424</v>
      </c>
      <c r="C8" s="650" t="s">
        <v>421</v>
      </c>
      <c r="D8" s="661">
        <v>300000</v>
      </c>
      <c r="E8" s="658" t="s">
        <v>274</v>
      </c>
      <c r="F8" s="1126"/>
    </row>
    <row r="9" spans="1:6" ht="15.75" customHeight="1">
      <c r="A9" s="648" t="s">
        <v>478</v>
      </c>
      <c r="B9" s="649" t="s">
        <v>425</v>
      </c>
      <c r="C9" s="650" t="s">
        <v>421</v>
      </c>
      <c r="D9" s="655">
        <v>100000</v>
      </c>
      <c r="E9" s="657" t="s">
        <v>274</v>
      </c>
      <c r="F9" s="1126"/>
    </row>
    <row r="10" spans="1:6" ht="15.75" customHeight="1">
      <c r="A10" s="648" t="s">
        <v>479</v>
      </c>
      <c r="B10" s="649" t="s">
        <v>426</v>
      </c>
      <c r="C10" s="649" t="s">
        <v>421</v>
      </c>
      <c r="D10" s="655">
        <v>675000</v>
      </c>
      <c r="E10" s="657" t="s">
        <v>274</v>
      </c>
      <c r="F10" s="1126"/>
    </row>
    <row r="11" spans="1:6" ht="15.75" customHeight="1" thickBot="1">
      <c r="A11" s="644" t="s">
        <v>480</v>
      </c>
      <c r="B11" s="654" t="s">
        <v>281</v>
      </c>
      <c r="C11" s="653" t="s">
        <v>421</v>
      </c>
      <c r="D11" s="643">
        <v>1000000</v>
      </c>
      <c r="E11" s="660" t="s">
        <v>274</v>
      </c>
      <c r="F11" s="1127"/>
    </row>
    <row r="12" spans="1:6" ht="15.75" customHeight="1" thickBot="1">
      <c r="A12" s="644" t="s">
        <v>481</v>
      </c>
      <c r="B12" s="654" t="s">
        <v>276</v>
      </c>
      <c r="C12" s="654" t="s">
        <v>277</v>
      </c>
      <c r="D12" s="643">
        <v>1200000</v>
      </c>
      <c r="E12" s="659" t="s">
        <v>275</v>
      </c>
      <c r="F12" s="987">
        <v>1200000</v>
      </c>
    </row>
    <row r="13" spans="1:6" ht="15.75" customHeight="1" thickBot="1">
      <c r="A13" s="668" t="s">
        <v>482</v>
      </c>
      <c r="B13" s="669" t="s">
        <v>423</v>
      </c>
      <c r="C13" s="669" t="s">
        <v>421</v>
      </c>
      <c r="D13" s="670">
        <v>1750000</v>
      </c>
      <c r="E13" s="671" t="s">
        <v>278</v>
      </c>
      <c r="F13" s="982">
        <v>1750000</v>
      </c>
    </row>
    <row r="14" spans="1:6" ht="15.75" customHeight="1">
      <c r="A14" s="652" t="s">
        <v>483</v>
      </c>
      <c r="B14" s="650"/>
      <c r="C14" s="647"/>
      <c r="D14" s="661"/>
      <c r="E14" s="979"/>
      <c r="F14" s="983"/>
    </row>
    <row r="15" spans="1:6" ht="15.75" customHeight="1">
      <c r="A15" s="648" t="s">
        <v>484</v>
      </c>
      <c r="B15" s="649"/>
      <c r="C15" s="649"/>
      <c r="D15" s="655"/>
      <c r="E15" s="980"/>
      <c r="F15" s="984"/>
    </row>
    <row r="16" spans="1:6" ht="15.75" customHeight="1">
      <c r="A16" s="648" t="s">
        <v>485</v>
      </c>
      <c r="B16" s="649"/>
      <c r="C16" s="649"/>
      <c r="D16" s="655"/>
      <c r="E16" s="980"/>
      <c r="F16" s="984"/>
    </row>
    <row r="17" spans="1:6" ht="15.75" customHeight="1">
      <c r="A17" s="648" t="s">
        <v>486</v>
      </c>
      <c r="B17" s="649"/>
      <c r="C17" s="649"/>
      <c r="D17" s="655"/>
      <c r="E17" s="980"/>
      <c r="F17" s="984"/>
    </row>
    <row r="18" spans="1:6" ht="15.75" customHeight="1">
      <c r="A18" s="648" t="s">
        <v>487</v>
      </c>
      <c r="B18" s="649"/>
      <c r="C18" s="649"/>
      <c r="D18" s="655"/>
      <c r="E18" s="980"/>
      <c r="F18" s="984"/>
    </row>
    <row r="19" spans="1:6" ht="15.75" customHeight="1" thickBot="1">
      <c r="A19" s="648" t="s">
        <v>488</v>
      </c>
      <c r="B19" s="649"/>
      <c r="C19" s="926"/>
      <c r="D19" s="655"/>
      <c r="E19" s="980"/>
      <c r="F19" s="985"/>
    </row>
    <row r="20" spans="1:6" ht="15.75" customHeight="1" thickBot="1">
      <c r="A20" s="1120" t="s">
        <v>507</v>
      </c>
      <c r="B20" s="1121"/>
      <c r="C20" s="927"/>
      <c r="D20" s="925">
        <f>D5+D6+D7+D8+D9+D10+D11+D12+D13</f>
        <v>5400000</v>
      </c>
      <c r="E20" s="981"/>
      <c r="F20" s="986"/>
    </row>
    <row r="21" spans="1:4" ht="15.75" customHeight="1">
      <c r="A21" s="639"/>
      <c r="B21" s="640"/>
      <c r="C21" s="640"/>
      <c r="D21" s="641"/>
    </row>
    <row r="22" spans="1:5" ht="15.75" customHeight="1">
      <c r="A22" s="651"/>
      <c r="B22" s="651"/>
      <c r="E22" s="557"/>
    </row>
    <row r="23" spans="1:4" ht="15.75" customHeight="1">
      <c r="A23" s="639"/>
      <c r="B23" s="640"/>
      <c r="C23" s="640"/>
      <c r="D23" s="641"/>
    </row>
    <row r="24" spans="1:4" ht="15.75" customHeight="1">
      <c r="A24" s="639"/>
      <c r="B24" s="640"/>
      <c r="C24" s="640"/>
      <c r="D24" s="641"/>
    </row>
    <row r="25" spans="1:4" ht="15.75" customHeight="1">
      <c r="A25" s="639"/>
      <c r="B25" s="640"/>
      <c r="C25" s="640"/>
      <c r="D25" s="641"/>
    </row>
    <row r="26" spans="1:4" ht="15.75" customHeight="1">
      <c r="A26" s="639"/>
      <c r="B26" s="640"/>
      <c r="C26" s="640"/>
      <c r="D26" s="641"/>
    </row>
    <row r="27" spans="1:4" ht="15.75" customHeight="1">
      <c r="A27" s="639"/>
      <c r="B27" s="640"/>
      <c r="C27" s="640"/>
      <c r="D27" s="642"/>
    </row>
    <row r="28" spans="1:4" ht="15.75" customHeight="1">
      <c r="A28" s="639"/>
      <c r="B28" s="640"/>
      <c r="C28" s="640"/>
      <c r="D28" s="642"/>
    </row>
    <row r="29" spans="1:4" ht="15.75" customHeight="1">
      <c r="A29" s="639"/>
      <c r="B29" s="640"/>
      <c r="C29" s="640"/>
      <c r="D29" s="642"/>
    </row>
    <row r="30" spans="1:4" ht="15.75" customHeight="1">
      <c r="A30" s="639"/>
      <c r="B30" s="640"/>
      <c r="C30" s="640"/>
      <c r="D30" s="642"/>
    </row>
    <row r="31" spans="1:4" ht="12.75">
      <c r="A31" s="557"/>
      <c r="B31" s="557"/>
      <c r="C31" s="557"/>
      <c r="D31" s="557"/>
    </row>
    <row r="32" spans="1:4" ht="12.75">
      <c r="A32" s="557"/>
      <c r="B32" s="557"/>
      <c r="C32" s="557"/>
      <c r="D32" s="557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4">
      <selection activeCell="G1" sqref="G1:G16384"/>
    </sheetView>
  </sheetViews>
  <sheetFormatPr defaultColWidth="9.00390625" defaultRowHeight="12.75"/>
  <cols>
    <col min="2" max="2" width="3.50390625" style="0" bestFit="1" customWidth="1"/>
    <col min="3" max="3" width="32.875" style="0" customWidth="1"/>
    <col min="4" max="4" width="17.125" style="0" customWidth="1"/>
    <col min="5" max="5" width="17.875" style="0" bestFit="1" customWidth="1"/>
    <col min="6" max="6" width="15.875" style="0" customWidth="1"/>
  </cols>
  <sheetData>
    <row r="1" spans="1:7" ht="13.5" thickBot="1">
      <c r="A1" s="541"/>
      <c r="B1" s="542"/>
      <c r="C1" s="543"/>
      <c r="D1" s="544"/>
      <c r="E1" s="545"/>
      <c r="F1" s="545"/>
      <c r="G1" s="541"/>
    </row>
    <row r="2" spans="1:7" ht="43.5" customHeight="1" thickBot="1">
      <c r="A2" s="541"/>
      <c r="B2" s="1009" t="s">
        <v>474</v>
      </c>
      <c r="C2" s="1128" t="s">
        <v>164</v>
      </c>
      <c r="D2" s="1129"/>
      <c r="E2" s="1010" t="s">
        <v>804</v>
      </c>
      <c r="F2" s="1010" t="s">
        <v>829</v>
      </c>
      <c r="G2" s="541"/>
    </row>
    <row r="3" spans="1:7" ht="12.75">
      <c r="A3" s="541"/>
      <c r="B3" s="737"/>
      <c r="C3" s="1140" t="s">
        <v>188</v>
      </c>
      <c r="D3" s="738" t="s">
        <v>184</v>
      </c>
      <c r="E3" s="739">
        <f>9544000+13100</f>
        <v>9557100</v>
      </c>
      <c r="F3" s="739">
        <v>11067000</v>
      </c>
      <c r="G3" s="541"/>
    </row>
    <row r="4" spans="1:7" ht="12.75">
      <c r="A4" s="541"/>
      <c r="B4" s="740"/>
      <c r="C4" s="1141"/>
      <c r="D4" s="741" t="s">
        <v>390</v>
      </c>
      <c r="E4" s="742">
        <f>2104000+3537</f>
        <v>2107537</v>
      </c>
      <c r="F4" s="742">
        <v>2136500</v>
      </c>
      <c r="G4" s="541"/>
    </row>
    <row r="5" spans="1:7" ht="12.75">
      <c r="A5" s="541"/>
      <c r="B5" s="743"/>
      <c r="C5" s="1141"/>
      <c r="D5" s="744" t="s">
        <v>185</v>
      </c>
      <c r="E5" s="745">
        <v>6100000</v>
      </c>
      <c r="F5" s="745">
        <v>9652000</v>
      </c>
      <c r="G5" s="541"/>
    </row>
    <row r="6" spans="1:7" ht="12.75">
      <c r="A6" s="541"/>
      <c r="B6" s="746"/>
      <c r="C6" s="1147" t="s">
        <v>395</v>
      </c>
      <c r="D6" s="1148"/>
      <c r="E6" s="747">
        <f>SUM(E3:E5)</f>
        <v>17764637</v>
      </c>
      <c r="F6" s="747">
        <f>SUM(F3:F5)</f>
        <v>22855500</v>
      </c>
      <c r="G6" s="541"/>
    </row>
    <row r="7" spans="1:7" ht="12.75">
      <c r="A7" s="541"/>
      <c r="B7" s="737"/>
      <c r="C7" s="1140" t="s">
        <v>189</v>
      </c>
      <c r="D7" s="738" t="s">
        <v>184</v>
      </c>
      <c r="E7" s="742">
        <f>2092000+12800</f>
        <v>2104800</v>
      </c>
      <c r="F7" s="742">
        <v>2347000</v>
      </c>
      <c r="G7" s="541"/>
    </row>
    <row r="8" spans="1:7" ht="12.75">
      <c r="A8" s="541"/>
      <c r="B8" s="740"/>
      <c r="C8" s="1140"/>
      <c r="D8" s="741" t="s">
        <v>390</v>
      </c>
      <c r="E8" s="742">
        <f>467000+3456</f>
        <v>470456</v>
      </c>
      <c r="F8" s="742">
        <v>462500</v>
      </c>
      <c r="G8" s="541"/>
    </row>
    <row r="9" spans="1:7" ht="12.75">
      <c r="A9" s="541"/>
      <c r="B9" s="743"/>
      <c r="C9" s="1140"/>
      <c r="D9" s="744" t="s">
        <v>185</v>
      </c>
      <c r="E9" s="742">
        <v>750000</v>
      </c>
      <c r="F9" s="742">
        <v>920000</v>
      </c>
      <c r="G9" s="541"/>
    </row>
    <row r="10" spans="1:7" ht="12.75">
      <c r="A10" s="541"/>
      <c r="B10" s="748"/>
      <c r="C10" s="1160" t="s">
        <v>396</v>
      </c>
      <c r="D10" s="1161"/>
      <c r="E10" s="747">
        <f>SUM(E7:E9)</f>
        <v>3325256</v>
      </c>
      <c r="F10" s="747">
        <f>SUM(F7:F9)</f>
        <v>3729500</v>
      </c>
      <c r="G10" s="541"/>
    </row>
    <row r="11" spans="1:7" ht="12.75">
      <c r="A11" s="541"/>
      <c r="B11" s="749"/>
      <c r="C11" s="750" t="s">
        <v>190</v>
      </c>
      <c r="D11" s="751" t="s">
        <v>185</v>
      </c>
      <c r="E11" s="752">
        <v>595000</v>
      </c>
      <c r="F11" s="752">
        <v>501000</v>
      </c>
      <c r="G11" s="541"/>
    </row>
    <row r="12" spans="1:7" ht="12.75">
      <c r="A12" s="541"/>
      <c r="B12" s="749"/>
      <c r="C12" s="753" t="s">
        <v>387</v>
      </c>
      <c r="D12" s="751" t="s">
        <v>185</v>
      </c>
      <c r="E12" s="752">
        <v>1100000</v>
      </c>
      <c r="F12" s="752">
        <v>2000000</v>
      </c>
      <c r="G12" s="546"/>
    </row>
    <row r="13" spans="1:7" ht="12.75">
      <c r="A13" s="541"/>
      <c r="B13" s="746"/>
      <c r="C13" s="754" t="s">
        <v>191</v>
      </c>
      <c r="D13" s="755" t="s">
        <v>185</v>
      </c>
      <c r="E13" s="752">
        <v>440000</v>
      </c>
      <c r="F13" s="752">
        <v>440000</v>
      </c>
      <c r="G13" s="541"/>
    </row>
    <row r="14" spans="1:7" ht="12.75">
      <c r="A14" s="541"/>
      <c r="B14" s="737"/>
      <c r="C14" s="1142" t="s">
        <v>192</v>
      </c>
      <c r="D14" s="738" t="s">
        <v>184</v>
      </c>
      <c r="E14" s="742">
        <f>SUM(E3+E7)</f>
        <v>11661900</v>
      </c>
      <c r="F14" s="742">
        <f>SUM(F3+F7)</f>
        <v>13414000</v>
      </c>
      <c r="G14" s="541"/>
    </row>
    <row r="15" spans="1:7" ht="12.75">
      <c r="A15" s="541"/>
      <c r="B15" s="740"/>
      <c r="C15" s="1143"/>
      <c r="D15" s="741" t="s">
        <v>390</v>
      </c>
      <c r="E15" s="742">
        <f>SUM(E4+E8)</f>
        <v>2577993</v>
      </c>
      <c r="F15" s="742">
        <f>SUM(F4+F8)</f>
        <v>2599000</v>
      </c>
      <c r="G15" s="541"/>
    </row>
    <row r="16" spans="1:7" ht="13.5" thickBot="1">
      <c r="A16" s="541"/>
      <c r="B16" s="743"/>
      <c r="C16" s="1144"/>
      <c r="D16" s="744" t="s">
        <v>185</v>
      </c>
      <c r="E16" s="742">
        <f>SUM(E5+E9+E11+E12+E13)</f>
        <v>8985000</v>
      </c>
      <c r="F16" s="742">
        <f>SUM(F5+F9+F11+F12+F13)</f>
        <v>13513000</v>
      </c>
      <c r="G16" s="541"/>
    </row>
    <row r="17" spans="1:7" ht="13.5" thickBot="1">
      <c r="A17" s="541"/>
      <c r="B17" s="756" t="s">
        <v>474</v>
      </c>
      <c r="C17" s="1130" t="s">
        <v>388</v>
      </c>
      <c r="D17" s="1131"/>
      <c r="E17" s="757">
        <f>SUM(E14:E16)</f>
        <v>23224893</v>
      </c>
      <c r="F17" s="757">
        <f>SUM(F14:F16)</f>
        <v>29526000</v>
      </c>
      <c r="G17" s="541"/>
    </row>
    <row r="18" spans="1:7" ht="12.75">
      <c r="A18" s="541"/>
      <c r="B18" s="542"/>
      <c r="C18" s="547"/>
      <c r="D18" s="547"/>
      <c r="E18" s="541"/>
      <c r="F18" s="541"/>
      <c r="G18" s="541"/>
    </row>
    <row r="19" spans="1:7" ht="13.5" thickBot="1">
      <c r="A19" s="541"/>
      <c r="B19" s="542"/>
      <c r="C19" s="547"/>
      <c r="D19" s="547"/>
      <c r="E19" s="541"/>
      <c r="F19" s="541"/>
      <c r="G19" s="541"/>
    </row>
    <row r="20" spans="1:7" ht="23.25" customHeight="1" thickBot="1">
      <c r="A20" s="541"/>
      <c r="B20" s="756" t="s">
        <v>475</v>
      </c>
      <c r="C20" s="1145" t="s">
        <v>197</v>
      </c>
      <c r="D20" s="1146"/>
      <c r="E20" s="1010" t="s">
        <v>804</v>
      </c>
      <c r="F20" s="1010" t="s">
        <v>829</v>
      </c>
      <c r="G20" s="541"/>
    </row>
    <row r="21" spans="1:7" ht="12.75">
      <c r="A21" s="541"/>
      <c r="B21" s="758"/>
      <c r="C21" s="1137" t="s">
        <v>224</v>
      </c>
      <c r="D21" s="1011" t="s">
        <v>184</v>
      </c>
      <c r="E21" s="739">
        <f>79536500+156600</f>
        <v>79693100</v>
      </c>
      <c r="F21" s="739">
        <v>84626000</v>
      </c>
      <c r="G21" s="541"/>
    </row>
    <row r="22" spans="1:7" ht="12.75">
      <c r="A22" s="541"/>
      <c r="B22" s="759"/>
      <c r="C22" s="1138"/>
      <c r="D22" s="1012" t="s">
        <v>390</v>
      </c>
      <c r="E22" s="742">
        <f>20419800+38637</f>
        <v>20458437</v>
      </c>
      <c r="F22" s="742">
        <v>21910960</v>
      </c>
      <c r="G22" s="541"/>
    </row>
    <row r="23" spans="1:7" ht="12.75">
      <c r="A23" s="541"/>
      <c r="B23" s="760"/>
      <c r="C23" s="1139"/>
      <c r="D23" s="1013" t="s">
        <v>185</v>
      </c>
      <c r="E23" s="761">
        <v>56669000</v>
      </c>
      <c r="F23" s="761">
        <v>56669000</v>
      </c>
      <c r="G23" s="541"/>
    </row>
    <row r="24" spans="1:9" ht="12.75">
      <c r="A24" s="541"/>
      <c r="B24" s="762"/>
      <c r="C24" s="1135" t="s">
        <v>193</v>
      </c>
      <c r="D24" s="1136"/>
      <c r="E24" s="747">
        <f>SUM(E21:E23)</f>
        <v>156820537</v>
      </c>
      <c r="F24" s="747">
        <v>163205960</v>
      </c>
      <c r="G24" s="541"/>
      <c r="I24" t="s">
        <v>261</v>
      </c>
    </row>
    <row r="25" spans="1:7" ht="12.75">
      <c r="A25" s="541"/>
      <c r="B25" s="758"/>
      <c r="C25" s="1132" t="s">
        <v>418</v>
      </c>
      <c r="D25" s="1011" t="s">
        <v>184</v>
      </c>
      <c r="E25" s="739">
        <f>4840700+13500</f>
        <v>4854200</v>
      </c>
      <c r="F25" s="739">
        <v>5164000</v>
      </c>
      <c r="G25" s="541"/>
    </row>
    <row r="26" spans="1:7" ht="12.75">
      <c r="A26" s="541"/>
      <c r="B26" s="759"/>
      <c r="C26" s="1133"/>
      <c r="D26" s="1012" t="s">
        <v>390</v>
      </c>
      <c r="E26" s="742">
        <f>1110200+3645</f>
        <v>1113845</v>
      </c>
      <c r="F26" s="742">
        <v>995283</v>
      </c>
      <c r="G26" s="541"/>
    </row>
    <row r="27" spans="1:7" ht="12.75">
      <c r="A27" s="541"/>
      <c r="B27" s="760"/>
      <c r="C27" s="1134"/>
      <c r="D27" s="1013" t="s">
        <v>185</v>
      </c>
      <c r="E27" s="761">
        <v>164000</v>
      </c>
      <c r="F27" s="761">
        <v>164000</v>
      </c>
      <c r="G27" s="541"/>
    </row>
    <row r="28" spans="1:7" ht="12.75">
      <c r="A28" s="541"/>
      <c r="B28" s="762"/>
      <c r="C28" s="1135" t="s">
        <v>194</v>
      </c>
      <c r="D28" s="1136"/>
      <c r="E28" s="747">
        <f>SUM(E25:E27)</f>
        <v>6132045</v>
      </c>
      <c r="F28" s="747">
        <f>SUM(F25:F27)</f>
        <v>6323283</v>
      </c>
      <c r="G28" s="541"/>
    </row>
    <row r="29" spans="1:7" ht="12.75">
      <c r="A29" s="541"/>
      <c r="B29" s="758"/>
      <c r="C29" s="1132" t="s">
        <v>397</v>
      </c>
      <c r="D29" s="1011" t="s">
        <v>184</v>
      </c>
      <c r="E29" s="739"/>
      <c r="F29" s="739"/>
      <c r="G29" s="541"/>
    </row>
    <row r="30" spans="1:7" ht="12.75">
      <c r="A30" s="541"/>
      <c r="B30" s="759"/>
      <c r="C30" s="1133"/>
      <c r="D30" s="1012" t="s">
        <v>390</v>
      </c>
      <c r="E30" s="742"/>
      <c r="F30" s="742"/>
      <c r="G30" s="541"/>
    </row>
    <row r="31" spans="1:7" ht="12.75">
      <c r="A31" s="541"/>
      <c r="B31" s="760"/>
      <c r="C31" s="1134"/>
      <c r="D31" s="1013" t="s">
        <v>185</v>
      </c>
      <c r="E31" s="761"/>
      <c r="F31" s="761"/>
      <c r="G31" s="541"/>
    </row>
    <row r="32" spans="1:7" ht="12.75">
      <c r="A32" s="541"/>
      <c r="B32" s="762"/>
      <c r="C32" s="1135" t="s">
        <v>195</v>
      </c>
      <c r="D32" s="1136"/>
      <c r="E32" s="747">
        <f>SUM(E29:E31)</f>
        <v>0</v>
      </c>
      <c r="F32" s="747">
        <f>SUM(F29:F31)</f>
        <v>0</v>
      </c>
      <c r="G32" s="541"/>
    </row>
    <row r="33" spans="1:7" ht="12.75">
      <c r="A33" s="541"/>
      <c r="B33" s="764"/>
      <c r="C33" s="1151" t="s">
        <v>169</v>
      </c>
      <c r="D33" s="1011" t="s">
        <v>184</v>
      </c>
      <c r="E33" s="765"/>
      <c r="F33" s="765"/>
      <c r="G33" s="541"/>
    </row>
    <row r="34" spans="1:7" ht="12.75">
      <c r="A34" s="541"/>
      <c r="B34" s="764"/>
      <c r="C34" s="1152"/>
      <c r="D34" s="1012" t="s">
        <v>390</v>
      </c>
      <c r="E34" s="765"/>
      <c r="F34" s="765"/>
      <c r="G34" s="541"/>
    </row>
    <row r="35" spans="1:7" ht="12.75">
      <c r="A35" s="541"/>
      <c r="B35" s="764"/>
      <c r="C35" s="1153"/>
      <c r="D35" s="1013" t="s">
        <v>185</v>
      </c>
      <c r="E35" s="766"/>
      <c r="F35" s="766"/>
      <c r="G35" s="541"/>
    </row>
    <row r="36" spans="1:7" ht="12.75">
      <c r="A36" s="541"/>
      <c r="B36" s="762"/>
      <c r="C36" s="763" t="s">
        <v>173</v>
      </c>
      <c r="D36" s="1014"/>
      <c r="E36" s="747">
        <f>SUM(E33:E35)</f>
        <v>0</v>
      </c>
      <c r="F36" s="747">
        <f>SUM(F33:F35)</f>
        <v>0</v>
      </c>
      <c r="G36" s="541"/>
    </row>
    <row r="37" spans="1:7" ht="12.75">
      <c r="A37" s="541"/>
      <c r="B37" s="758"/>
      <c r="C37" s="1162" t="s">
        <v>196</v>
      </c>
      <c r="D37" s="1011" t="s">
        <v>184</v>
      </c>
      <c r="E37" s="739">
        <f aca="true" t="shared" si="0" ref="E37:F39">SUM(E21+E25+E29+E33)</f>
        <v>84547300</v>
      </c>
      <c r="F37" s="739">
        <f t="shared" si="0"/>
        <v>89790000</v>
      </c>
      <c r="G37" s="541"/>
    </row>
    <row r="38" spans="1:7" ht="12.75">
      <c r="A38" s="541"/>
      <c r="B38" s="759"/>
      <c r="C38" s="1162"/>
      <c r="D38" s="1012" t="s">
        <v>390</v>
      </c>
      <c r="E38" s="739">
        <f t="shared" si="0"/>
        <v>21572282</v>
      </c>
      <c r="F38" s="739">
        <f t="shared" si="0"/>
        <v>22906243</v>
      </c>
      <c r="G38" s="541"/>
    </row>
    <row r="39" spans="1:7" ht="13.5" thickBot="1">
      <c r="A39" s="541"/>
      <c r="B39" s="767"/>
      <c r="C39" s="1163"/>
      <c r="D39" s="1013" t="s">
        <v>185</v>
      </c>
      <c r="E39" s="739">
        <f t="shared" si="0"/>
        <v>56833000</v>
      </c>
      <c r="F39" s="739">
        <f t="shared" si="0"/>
        <v>56833000</v>
      </c>
      <c r="G39" s="541"/>
    </row>
    <row r="40" spans="1:7" ht="13.5" thickBot="1">
      <c r="A40" s="541"/>
      <c r="B40" s="756" t="s">
        <v>475</v>
      </c>
      <c r="C40" s="1145" t="s">
        <v>197</v>
      </c>
      <c r="D40" s="1146"/>
      <c r="E40" s="757">
        <f>SUM(E37:E39)</f>
        <v>162952582</v>
      </c>
      <c r="F40" s="757">
        <f>SUM(F37:F39)</f>
        <v>169529243</v>
      </c>
      <c r="G40" s="541"/>
    </row>
    <row r="41" spans="1:7" ht="12.75">
      <c r="A41" s="541"/>
      <c r="B41" s="542"/>
      <c r="C41" s="547"/>
      <c r="D41" s="547"/>
      <c r="E41" s="541"/>
      <c r="F41" s="541"/>
      <c r="G41" s="541"/>
    </row>
    <row r="42" spans="1:7" ht="13.5" thickBot="1">
      <c r="A42" s="541"/>
      <c r="B42" s="548"/>
      <c r="C42" s="549"/>
      <c r="D42" s="549"/>
      <c r="E42" s="541"/>
      <c r="F42" s="541"/>
      <c r="G42" s="541"/>
    </row>
    <row r="43" spans="1:7" ht="15.75" thickBot="1">
      <c r="A43" s="541"/>
      <c r="B43" s="768" t="s">
        <v>476</v>
      </c>
      <c r="C43" s="1129" t="s">
        <v>179</v>
      </c>
      <c r="D43" s="1154"/>
      <c r="E43" s="1010" t="s">
        <v>804</v>
      </c>
      <c r="F43" s="1010" t="s">
        <v>829</v>
      </c>
      <c r="G43" s="541"/>
    </row>
    <row r="44" spans="1:7" ht="12.75">
      <c r="A44" s="541"/>
      <c r="B44" s="769"/>
      <c r="C44" s="1170" t="s">
        <v>413</v>
      </c>
      <c r="D44" s="770" t="s">
        <v>201</v>
      </c>
      <c r="E44" s="771">
        <f>68615600+26400</f>
        <v>68642000</v>
      </c>
      <c r="F44" s="771">
        <v>68096963</v>
      </c>
      <c r="G44" s="541"/>
    </row>
    <row r="45" spans="1:7" ht="12.75">
      <c r="A45" s="541"/>
      <c r="B45" s="772"/>
      <c r="C45" s="1155"/>
      <c r="D45" s="773" t="s">
        <v>390</v>
      </c>
      <c r="E45" s="774">
        <f>15377500+7128</f>
        <v>15384628</v>
      </c>
      <c r="F45" s="774">
        <v>13648833</v>
      </c>
      <c r="G45" s="541"/>
    </row>
    <row r="46" spans="1:7" ht="12.75">
      <c r="A46" s="541"/>
      <c r="B46" s="772"/>
      <c r="C46" s="1171"/>
      <c r="D46" s="773" t="s">
        <v>185</v>
      </c>
      <c r="E46" s="774">
        <v>15890000</v>
      </c>
      <c r="F46" s="774">
        <v>18374052</v>
      </c>
      <c r="G46" s="541"/>
    </row>
    <row r="47" spans="1:7" ht="12.75">
      <c r="A47" s="541"/>
      <c r="B47" s="775"/>
      <c r="C47" s="776" t="s">
        <v>176</v>
      </c>
      <c r="D47" s="777"/>
      <c r="E47" s="778">
        <f>SUM(E44:E46)</f>
        <v>99916628</v>
      </c>
      <c r="F47" s="778">
        <f>SUM(F44:F46)</f>
        <v>100119848</v>
      </c>
      <c r="G47" s="541"/>
    </row>
    <row r="48" spans="1:7" ht="12.75">
      <c r="A48" s="541"/>
      <c r="B48" s="779"/>
      <c r="C48" s="1172" t="s">
        <v>222</v>
      </c>
      <c r="D48" s="780" t="s">
        <v>201</v>
      </c>
      <c r="E48" s="781">
        <v>2427000</v>
      </c>
      <c r="F48" s="781">
        <v>2359289</v>
      </c>
      <c r="G48" s="541"/>
    </row>
    <row r="49" spans="1:7" ht="12.75">
      <c r="A49" s="541"/>
      <c r="B49" s="779"/>
      <c r="C49" s="1173"/>
      <c r="D49" s="773" t="s">
        <v>390</v>
      </c>
      <c r="E49" s="782">
        <v>533900</v>
      </c>
      <c r="F49" s="782">
        <v>481863</v>
      </c>
      <c r="G49" s="541"/>
    </row>
    <row r="50" spans="1:7" ht="12.75">
      <c r="A50" s="541"/>
      <c r="B50" s="783"/>
      <c r="C50" s="784" t="s">
        <v>223</v>
      </c>
      <c r="D50" s="785"/>
      <c r="E50" s="786">
        <f>(E48+E49)</f>
        <v>2960900</v>
      </c>
      <c r="F50" s="786">
        <f>(F48+F49)</f>
        <v>2841152</v>
      </c>
      <c r="G50" s="541"/>
    </row>
    <row r="51" spans="1:7" ht="12.75">
      <c r="A51" s="541"/>
      <c r="B51" s="994"/>
      <c r="C51" s="1175" t="s">
        <v>255</v>
      </c>
      <c r="D51" s="995" t="s">
        <v>201</v>
      </c>
      <c r="E51" s="774">
        <v>0</v>
      </c>
      <c r="F51" s="774">
        <v>0</v>
      </c>
      <c r="G51" s="541"/>
    </row>
    <row r="52" spans="1:7" ht="12.75">
      <c r="A52" s="541"/>
      <c r="B52" s="994"/>
      <c r="C52" s="1175"/>
      <c r="D52" s="995" t="s">
        <v>390</v>
      </c>
      <c r="E52" s="774">
        <v>0</v>
      </c>
      <c r="F52" s="774">
        <v>0</v>
      </c>
      <c r="G52" s="541"/>
    </row>
    <row r="53" spans="1:7" ht="12.75">
      <c r="A53" s="541"/>
      <c r="B53" s="994"/>
      <c r="C53" s="1175"/>
      <c r="D53" s="995" t="s">
        <v>185</v>
      </c>
      <c r="E53" s="774">
        <v>0</v>
      </c>
      <c r="F53" s="774">
        <v>0</v>
      </c>
      <c r="G53" s="541"/>
    </row>
    <row r="54" spans="1:7" ht="14.25" customHeight="1">
      <c r="A54" s="541"/>
      <c r="B54" s="783"/>
      <c r="C54" s="784" t="s">
        <v>255</v>
      </c>
      <c r="D54" s="785"/>
      <c r="E54" s="786">
        <v>0</v>
      </c>
      <c r="F54" s="786">
        <v>0</v>
      </c>
      <c r="G54" s="541"/>
    </row>
    <row r="55" spans="1:7" ht="12.75">
      <c r="A55" s="541"/>
      <c r="B55" s="787"/>
      <c r="C55" s="1155" t="s">
        <v>256</v>
      </c>
      <c r="D55" s="780" t="s">
        <v>201</v>
      </c>
      <c r="E55" s="788">
        <v>0</v>
      </c>
      <c r="F55" s="788">
        <v>0</v>
      </c>
      <c r="G55" s="541"/>
    </row>
    <row r="56" spans="1:7" ht="12.75">
      <c r="A56" s="541"/>
      <c r="B56" s="787"/>
      <c r="C56" s="1155"/>
      <c r="D56" s="773" t="s">
        <v>390</v>
      </c>
      <c r="E56" s="789">
        <v>0</v>
      </c>
      <c r="F56" s="789">
        <v>0</v>
      </c>
      <c r="G56" s="541"/>
    </row>
    <row r="57" spans="1:7" ht="12.75">
      <c r="A57" s="541"/>
      <c r="B57" s="790"/>
      <c r="C57" s="1155"/>
      <c r="D57" s="773" t="s">
        <v>185</v>
      </c>
      <c r="E57" s="791">
        <v>0</v>
      </c>
      <c r="F57" s="791">
        <v>0</v>
      </c>
      <c r="G57" s="541"/>
    </row>
    <row r="58" spans="1:7" ht="12.75">
      <c r="A58" s="541"/>
      <c r="B58" s="783"/>
      <c r="C58" s="784" t="s">
        <v>257</v>
      </c>
      <c r="D58" s="785"/>
      <c r="E58" s="786">
        <v>0</v>
      </c>
      <c r="F58" s="786">
        <v>0</v>
      </c>
      <c r="G58" s="541"/>
    </row>
    <row r="59" spans="1:7" ht="12.75">
      <c r="A59" s="541"/>
      <c r="B59" s="787"/>
      <c r="C59" s="1155" t="s">
        <v>258</v>
      </c>
      <c r="D59" s="780" t="s">
        <v>201</v>
      </c>
      <c r="E59" s="788">
        <v>0</v>
      </c>
      <c r="F59" s="788">
        <v>0</v>
      </c>
      <c r="G59" s="541"/>
    </row>
    <row r="60" spans="1:7" ht="12.75">
      <c r="A60" s="541"/>
      <c r="B60" s="787"/>
      <c r="C60" s="1155"/>
      <c r="D60" s="773" t="s">
        <v>390</v>
      </c>
      <c r="E60" s="789">
        <v>0</v>
      </c>
      <c r="F60" s="789">
        <v>0</v>
      </c>
      <c r="G60" s="541"/>
    </row>
    <row r="61" spans="1:7" ht="12.75">
      <c r="A61" s="541"/>
      <c r="B61" s="790"/>
      <c r="C61" s="1155"/>
      <c r="D61" s="773" t="s">
        <v>185</v>
      </c>
      <c r="E61" s="791">
        <v>0</v>
      </c>
      <c r="F61" s="791">
        <v>0</v>
      </c>
      <c r="G61" s="541"/>
    </row>
    <row r="62" spans="1:7" ht="12.75">
      <c r="A62" s="541"/>
      <c r="B62" s="783"/>
      <c r="C62" s="784" t="s">
        <v>260</v>
      </c>
      <c r="D62" s="792"/>
      <c r="E62" s="786">
        <v>0</v>
      </c>
      <c r="F62" s="786">
        <v>0</v>
      </c>
      <c r="G62" s="541"/>
    </row>
    <row r="63" spans="1:7" ht="12.75">
      <c r="A63" s="541"/>
      <c r="B63" s="793"/>
      <c r="C63" s="1176" t="s">
        <v>177</v>
      </c>
      <c r="D63" s="780" t="s">
        <v>201</v>
      </c>
      <c r="E63" s="794">
        <f>(E44+E48)</f>
        <v>71069000</v>
      </c>
      <c r="F63" s="794">
        <f>(F44+F48)</f>
        <v>70456252</v>
      </c>
      <c r="G63" s="541"/>
    </row>
    <row r="64" spans="1:7" ht="12.75">
      <c r="A64" s="541"/>
      <c r="B64" s="772"/>
      <c r="C64" s="1176"/>
      <c r="D64" s="773" t="s">
        <v>390</v>
      </c>
      <c r="E64" s="794">
        <f>(E45+E49)</f>
        <v>15918528</v>
      </c>
      <c r="F64" s="794">
        <f>(F45+F49)</f>
        <v>14130696</v>
      </c>
      <c r="G64" s="541"/>
    </row>
    <row r="65" spans="1:7" ht="12.75">
      <c r="A65" s="541"/>
      <c r="B65" s="772"/>
      <c r="C65" s="1176"/>
      <c r="D65" s="773" t="s">
        <v>185</v>
      </c>
      <c r="E65" s="794">
        <f>(E46)</f>
        <v>15890000</v>
      </c>
      <c r="F65" s="794">
        <f>(F46)</f>
        <v>18374052</v>
      </c>
      <c r="G65" s="541"/>
    </row>
    <row r="66" spans="1:7" ht="13.5" thickBot="1">
      <c r="A66" s="541"/>
      <c r="B66" s="795"/>
      <c r="C66" s="1176"/>
      <c r="D66" s="773" t="s">
        <v>210</v>
      </c>
      <c r="E66" s="796">
        <v>0</v>
      </c>
      <c r="F66" s="796">
        <v>0</v>
      </c>
      <c r="G66" s="541"/>
    </row>
    <row r="67" spans="1:7" ht="13.5" thickBot="1">
      <c r="A67" s="541"/>
      <c r="B67" s="797" t="s">
        <v>476</v>
      </c>
      <c r="C67" s="1174" t="s">
        <v>180</v>
      </c>
      <c r="D67" s="1174"/>
      <c r="E67" s="798">
        <f>SUM(E63:E66)</f>
        <v>102877528</v>
      </c>
      <c r="F67" s="798">
        <f>SUM(F63:F66)</f>
        <v>102961000</v>
      </c>
      <c r="G67" s="541"/>
    </row>
    <row r="68" spans="1:7" ht="12.75">
      <c r="A68" s="541"/>
      <c r="B68" s="548"/>
      <c r="C68" s="549"/>
      <c r="D68" s="549"/>
      <c r="E68" s="541"/>
      <c r="F68" s="541"/>
      <c r="G68" s="541"/>
    </row>
    <row r="69" spans="1:7" ht="13.5" thickBot="1">
      <c r="A69" s="541"/>
      <c r="B69" s="548"/>
      <c r="C69" s="549"/>
      <c r="D69" s="549"/>
      <c r="E69" s="541"/>
      <c r="F69" s="541"/>
      <c r="G69" s="541"/>
    </row>
    <row r="70" spans="1:7" ht="12.75">
      <c r="A70" s="541"/>
      <c r="B70" s="1164"/>
      <c r="C70" s="1166" t="s">
        <v>215</v>
      </c>
      <c r="D70" s="1167"/>
      <c r="E70" s="1158" t="s">
        <v>804</v>
      </c>
      <c r="F70" s="1158" t="s">
        <v>829</v>
      </c>
      <c r="G70" s="541"/>
    </row>
    <row r="71" spans="1:7" ht="12.75">
      <c r="A71" s="541"/>
      <c r="B71" s="1165"/>
      <c r="C71" s="1168"/>
      <c r="D71" s="1169"/>
      <c r="E71" s="1159"/>
      <c r="F71" s="1159"/>
      <c r="G71" s="541"/>
    </row>
    <row r="72" spans="1:7" ht="12.75">
      <c r="A72" s="541"/>
      <c r="B72" s="764"/>
      <c r="C72" s="1156" t="s">
        <v>393</v>
      </c>
      <c r="D72" s="738" t="s">
        <v>184</v>
      </c>
      <c r="E72" s="799">
        <f aca="true" t="shared" si="1" ref="E72:F74">(E14+E37+E63)</f>
        <v>167278200</v>
      </c>
      <c r="F72" s="799">
        <f t="shared" si="1"/>
        <v>173660252</v>
      </c>
      <c r="G72" s="541"/>
    </row>
    <row r="73" spans="1:7" ht="12.75">
      <c r="A73" s="541"/>
      <c r="B73" s="764"/>
      <c r="C73" s="1157"/>
      <c r="D73" s="741" t="s">
        <v>390</v>
      </c>
      <c r="E73" s="799">
        <f t="shared" si="1"/>
        <v>40068803</v>
      </c>
      <c r="F73" s="799">
        <f t="shared" si="1"/>
        <v>39635939</v>
      </c>
      <c r="G73" s="541"/>
    </row>
    <row r="74" spans="1:7" ht="12.75">
      <c r="A74" s="541"/>
      <c r="B74" s="764"/>
      <c r="C74" s="1157"/>
      <c r="D74" s="741" t="s">
        <v>185</v>
      </c>
      <c r="E74" s="799">
        <f t="shared" si="1"/>
        <v>81708000</v>
      </c>
      <c r="F74" s="799">
        <f t="shared" si="1"/>
        <v>88720052</v>
      </c>
      <c r="G74" s="541"/>
    </row>
    <row r="75" spans="1:7" ht="12.75">
      <c r="A75" s="541"/>
      <c r="B75" s="764"/>
      <c r="C75" s="1157"/>
      <c r="D75" s="744" t="s">
        <v>204</v>
      </c>
      <c r="E75" s="800">
        <v>0</v>
      </c>
      <c r="F75" s="800">
        <v>0</v>
      </c>
      <c r="G75" s="541"/>
    </row>
    <row r="76" spans="1:7" ht="13.5" thickBot="1">
      <c r="A76" s="541"/>
      <c r="B76" s="764"/>
      <c r="C76" s="1157"/>
      <c r="D76" s="744" t="s">
        <v>391</v>
      </c>
      <c r="E76" s="1015">
        <v>0</v>
      </c>
      <c r="F76" s="801">
        <v>0</v>
      </c>
      <c r="G76" s="541"/>
    </row>
    <row r="77" spans="1:7" ht="13.5" thickBot="1">
      <c r="A77" s="541"/>
      <c r="B77" s="756" t="s">
        <v>182</v>
      </c>
      <c r="C77" s="1149" t="s">
        <v>198</v>
      </c>
      <c r="D77" s="1150"/>
      <c r="E77" s="1016">
        <f>SUM(E72:E74)</f>
        <v>289055003</v>
      </c>
      <c r="F77" s="802">
        <f>SUM(F72:F74)</f>
        <v>302016243</v>
      </c>
      <c r="G77" s="541"/>
    </row>
    <row r="78" spans="1:7" ht="14.25">
      <c r="A78" s="541"/>
      <c r="B78" s="550"/>
      <c r="C78" s="550"/>
      <c r="D78" s="550"/>
      <c r="E78" s="541"/>
      <c r="F78" s="541"/>
      <c r="G78" s="541"/>
    </row>
    <row r="79" spans="1:7" ht="15.75">
      <c r="A79" s="377"/>
      <c r="B79" s="377"/>
      <c r="C79" s="191"/>
      <c r="D79" s="54"/>
      <c r="E79" s="541"/>
      <c r="F79" s="541"/>
      <c r="G79" s="541"/>
    </row>
  </sheetData>
  <sheetProtection/>
  <mergeCells count="31">
    <mergeCell ref="B70:B71"/>
    <mergeCell ref="C70:D71"/>
    <mergeCell ref="C44:C46"/>
    <mergeCell ref="C48:C49"/>
    <mergeCell ref="C67:D67"/>
    <mergeCell ref="C51:C53"/>
    <mergeCell ref="C63:C66"/>
    <mergeCell ref="E70:E71"/>
    <mergeCell ref="C59:C61"/>
    <mergeCell ref="F70:F71"/>
    <mergeCell ref="C7:C9"/>
    <mergeCell ref="C10:D10"/>
    <mergeCell ref="C40:D40"/>
    <mergeCell ref="C37:C39"/>
    <mergeCell ref="C25:C27"/>
    <mergeCell ref="C77:D77"/>
    <mergeCell ref="C33:C35"/>
    <mergeCell ref="C24:D24"/>
    <mergeCell ref="C43:D43"/>
    <mergeCell ref="C55:C57"/>
    <mergeCell ref="C28:D28"/>
    <mergeCell ref="C72:C76"/>
    <mergeCell ref="C2:D2"/>
    <mergeCell ref="C17:D17"/>
    <mergeCell ref="C29:C31"/>
    <mergeCell ref="C32:D32"/>
    <mergeCell ref="C21:C23"/>
    <mergeCell ref="C3:C5"/>
    <mergeCell ref="C14:C16"/>
    <mergeCell ref="C20:D20"/>
    <mergeCell ref="C6:D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 tájékoztató tábla</oddHeader>
  </headerFooter>
  <rowBreaks count="1" manualBreakCount="1">
    <brk id="42" max="6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28">
      <selection activeCell="G41" sqref="G41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5" width="13.875" style="997" customWidth="1"/>
  </cols>
  <sheetData>
    <row r="1" spans="1:5" ht="25.5">
      <c r="A1" s="805" t="s">
        <v>181</v>
      </c>
      <c r="B1" s="806" t="s">
        <v>199</v>
      </c>
      <c r="C1" s="807" t="s">
        <v>183</v>
      </c>
      <c r="D1" s="808" t="s">
        <v>805</v>
      </c>
      <c r="E1" s="808" t="s">
        <v>831</v>
      </c>
    </row>
    <row r="2" spans="1:5" ht="12.75">
      <c r="A2" s="809"/>
      <c r="B2" s="810" t="s">
        <v>408</v>
      </c>
      <c r="C2" s="811" t="s">
        <v>185</v>
      </c>
      <c r="D2" s="812">
        <v>2920000</v>
      </c>
      <c r="E2" s="812">
        <v>3556000</v>
      </c>
    </row>
    <row r="3" spans="1:5" ht="12.75">
      <c r="A3" s="813"/>
      <c r="B3" s="814" t="s">
        <v>409</v>
      </c>
      <c r="C3" s="815" t="s">
        <v>185</v>
      </c>
      <c r="D3" s="812">
        <v>18780000</v>
      </c>
      <c r="E3" s="812">
        <v>18780000</v>
      </c>
    </row>
    <row r="4" spans="1:5" ht="12.75">
      <c r="A4" s="813"/>
      <c r="B4" s="814" t="s">
        <v>412</v>
      </c>
      <c r="C4" s="815" t="s">
        <v>185</v>
      </c>
      <c r="D4" s="812">
        <v>1270000</v>
      </c>
      <c r="E4" s="812">
        <v>635000</v>
      </c>
    </row>
    <row r="5" spans="1:5" ht="12.75">
      <c r="A5" s="813"/>
      <c r="B5" s="814" t="s">
        <v>833</v>
      </c>
      <c r="C5" s="815"/>
      <c r="D5" s="812"/>
      <c r="E5" s="812">
        <v>635000</v>
      </c>
    </row>
    <row r="6" spans="1:5" ht="12.75">
      <c r="A6" s="813"/>
      <c r="B6" s="814" t="s">
        <v>200</v>
      </c>
      <c r="C6" s="815" t="s">
        <v>185</v>
      </c>
      <c r="D6" s="812">
        <v>12700000</v>
      </c>
      <c r="E6" s="812">
        <v>12700000</v>
      </c>
    </row>
    <row r="7" spans="1:5" ht="12.75">
      <c r="A7" s="813"/>
      <c r="B7" s="814" t="s">
        <v>410</v>
      </c>
      <c r="C7" s="815" t="s">
        <v>185</v>
      </c>
      <c r="D7" s="812">
        <v>1778000</v>
      </c>
      <c r="E7" s="812">
        <v>1778000</v>
      </c>
    </row>
    <row r="8" spans="1:5" ht="12.75">
      <c r="A8" s="813"/>
      <c r="B8" s="1187" t="s">
        <v>214</v>
      </c>
      <c r="C8" s="815" t="s">
        <v>201</v>
      </c>
      <c r="D8" s="812">
        <f>4986000+15000</f>
        <v>5001000</v>
      </c>
      <c r="E8" s="812">
        <v>4374607</v>
      </c>
    </row>
    <row r="9" spans="1:5" ht="12.75">
      <c r="A9" s="813"/>
      <c r="B9" s="1187"/>
      <c r="C9" s="815" t="s">
        <v>390</v>
      </c>
      <c r="D9" s="812">
        <f>1112000+4050</f>
        <v>1116050</v>
      </c>
      <c r="E9" s="812">
        <v>831738</v>
      </c>
    </row>
    <row r="10" spans="1:5" ht="12.75">
      <c r="A10" s="816"/>
      <c r="B10" s="1187"/>
      <c r="C10" s="817" t="s">
        <v>185</v>
      </c>
      <c r="D10" s="812">
        <v>10000000</v>
      </c>
      <c r="E10" s="812">
        <v>9994900</v>
      </c>
    </row>
    <row r="11" spans="1:5" ht="12.75">
      <c r="A11" s="818"/>
      <c r="B11" s="1185" t="s">
        <v>202</v>
      </c>
      <c r="C11" s="1185"/>
      <c r="D11" s="819">
        <f>SUM(D8:D10)</f>
        <v>16117050</v>
      </c>
      <c r="E11" s="819">
        <f>SUM(E8:E10)</f>
        <v>15201245</v>
      </c>
    </row>
    <row r="12" spans="1:5" ht="12.75">
      <c r="A12" s="813"/>
      <c r="B12" s="1191" t="s">
        <v>342</v>
      </c>
      <c r="C12" s="815" t="s">
        <v>201</v>
      </c>
      <c r="D12" s="812">
        <v>3000000</v>
      </c>
      <c r="E12" s="812">
        <v>3000000</v>
      </c>
    </row>
    <row r="13" spans="1:5" ht="12.75">
      <c r="A13" s="813"/>
      <c r="B13" s="1189"/>
      <c r="C13" s="815" t="s">
        <v>390</v>
      </c>
      <c r="D13" s="812">
        <v>660000</v>
      </c>
      <c r="E13" s="812">
        <v>585000</v>
      </c>
    </row>
    <row r="14" spans="1:5" ht="12.75">
      <c r="A14" s="816"/>
      <c r="B14" s="1190"/>
      <c r="C14" s="817" t="s">
        <v>185</v>
      </c>
      <c r="D14" s="812">
        <v>0</v>
      </c>
      <c r="E14" s="812">
        <v>0</v>
      </c>
    </row>
    <row r="15" spans="1:5" ht="13.5" thickBot="1">
      <c r="A15" s="818"/>
      <c r="B15" s="1185" t="s">
        <v>389</v>
      </c>
      <c r="C15" s="1185"/>
      <c r="D15" s="819">
        <f>D12+D13+D14</f>
        <v>3660000</v>
      </c>
      <c r="E15" s="819">
        <f>E12+E13+E14</f>
        <v>3585000</v>
      </c>
    </row>
    <row r="16" spans="1:5" ht="13.5" thickBot="1">
      <c r="A16" s="820" t="s">
        <v>392</v>
      </c>
      <c r="B16" s="1192" t="s">
        <v>394</v>
      </c>
      <c r="C16" s="1193"/>
      <c r="D16" s="822">
        <f>SUM(D2+D3+D4+D6+D7+D11+D15)</f>
        <v>57225050</v>
      </c>
      <c r="E16" s="822">
        <f>SUM(E2+E3+E4+E6+E7+E11+E15)</f>
        <v>56235245</v>
      </c>
    </row>
    <row r="17" spans="1:5" ht="12.75">
      <c r="A17" s="823"/>
      <c r="B17" s="824" t="s">
        <v>415</v>
      </c>
      <c r="C17" s="825" t="s">
        <v>203</v>
      </c>
      <c r="D17" s="812">
        <v>3854000</v>
      </c>
      <c r="E17" s="812">
        <v>800000</v>
      </c>
    </row>
    <row r="18" spans="1:5" ht="12.75">
      <c r="A18" s="809"/>
      <c r="B18" s="810" t="s">
        <v>402</v>
      </c>
      <c r="C18" s="826" t="s">
        <v>203</v>
      </c>
      <c r="D18" s="812"/>
      <c r="E18" s="812"/>
    </row>
    <row r="19" spans="1:5" ht="12.75">
      <c r="A19" s="809"/>
      <c r="B19" s="810" t="s">
        <v>377</v>
      </c>
      <c r="C19" s="826" t="s">
        <v>414</v>
      </c>
      <c r="D19" s="812"/>
      <c r="E19" s="812"/>
    </row>
    <row r="20" spans="1:5" ht="12.75">
      <c r="A20" s="809"/>
      <c r="B20" s="810" t="s">
        <v>205</v>
      </c>
      <c r="C20" s="826" t="s">
        <v>414</v>
      </c>
      <c r="D20" s="812">
        <v>1500000</v>
      </c>
      <c r="E20" s="812">
        <v>900000</v>
      </c>
    </row>
    <row r="21" spans="1:5" ht="12.75">
      <c r="A21" s="813"/>
      <c r="B21" s="814" t="s">
        <v>416</v>
      </c>
      <c r="C21" s="826" t="s">
        <v>203</v>
      </c>
      <c r="D21" s="812">
        <v>1000000</v>
      </c>
      <c r="E21" s="812">
        <v>600000</v>
      </c>
    </row>
    <row r="22" spans="1:5" ht="12.75">
      <c r="A22" s="813"/>
      <c r="B22" s="1182" t="s">
        <v>397</v>
      </c>
      <c r="C22" s="826" t="s">
        <v>185</v>
      </c>
      <c r="D22" s="812"/>
      <c r="E22" s="812">
        <v>16160000</v>
      </c>
    </row>
    <row r="23" spans="1:5" ht="12.75">
      <c r="A23" s="813"/>
      <c r="B23" s="1182"/>
      <c r="C23" s="826" t="s">
        <v>203</v>
      </c>
      <c r="D23" s="812">
        <v>2850000</v>
      </c>
      <c r="E23" s="812"/>
    </row>
    <row r="24" spans="1:5" ht="12.75">
      <c r="A24" s="813"/>
      <c r="B24" s="814" t="s">
        <v>378</v>
      </c>
      <c r="C24" s="827" t="s">
        <v>203</v>
      </c>
      <c r="D24" s="812">
        <v>1757000</v>
      </c>
      <c r="E24" s="812">
        <v>500000</v>
      </c>
    </row>
    <row r="25" spans="1:5" ht="12.75">
      <c r="A25" s="813"/>
      <c r="B25" s="814" t="s">
        <v>254</v>
      </c>
      <c r="C25" s="827" t="s">
        <v>203</v>
      </c>
      <c r="D25" s="812"/>
      <c r="E25" s="812"/>
    </row>
    <row r="26" spans="1:5" ht="12.75">
      <c r="A26" s="813"/>
      <c r="B26" s="1197" t="s">
        <v>417</v>
      </c>
      <c r="C26" s="826" t="s">
        <v>204</v>
      </c>
      <c r="D26" s="812">
        <v>1500000</v>
      </c>
      <c r="E26" s="812">
        <v>800000</v>
      </c>
    </row>
    <row r="27" spans="1:5" ht="12.75">
      <c r="A27" s="829"/>
      <c r="B27" s="1198"/>
      <c r="C27" s="1019" t="s">
        <v>185</v>
      </c>
      <c r="D27" s="828"/>
      <c r="E27" s="828"/>
    </row>
    <row r="28" spans="1:5" ht="12.75">
      <c r="A28" s="1021"/>
      <c r="B28" s="1022" t="s">
        <v>379</v>
      </c>
      <c r="C28" s="1023" t="s">
        <v>204</v>
      </c>
      <c r="D28" s="828"/>
      <c r="E28" s="828"/>
    </row>
    <row r="29" spans="1:5" ht="12.75">
      <c r="A29" s="1021"/>
      <c r="B29" s="1024" t="s">
        <v>832</v>
      </c>
      <c r="C29" s="1023" t="s">
        <v>204</v>
      </c>
      <c r="D29" s="831"/>
      <c r="E29" s="831">
        <v>200000</v>
      </c>
    </row>
    <row r="30" spans="1:5" ht="13.5" thickBot="1">
      <c r="A30" s="829"/>
      <c r="B30" s="830" t="s">
        <v>281</v>
      </c>
      <c r="C30" s="1019"/>
      <c r="D30" s="1020"/>
      <c r="E30" s="1020">
        <v>1000000</v>
      </c>
    </row>
    <row r="31" spans="1:5" ht="13.5" thickBot="1">
      <c r="A31" s="832" t="s">
        <v>398</v>
      </c>
      <c r="B31" s="1183" t="s">
        <v>400</v>
      </c>
      <c r="C31" s="1184"/>
      <c r="D31" s="833">
        <f>SUM(D17:D29)</f>
        <v>12461000</v>
      </c>
      <c r="E31" s="833">
        <f>SUM(E17+E20+E21+E23+E24+E26+E29+E30)</f>
        <v>4800000</v>
      </c>
    </row>
    <row r="32" spans="1:5" ht="12.75">
      <c r="A32" s="834"/>
      <c r="B32" s="835" t="s">
        <v>404</v>
      </c>
      <c r="C32" s="836" t="s">
        <v>185</v>
      </c>
      <c r="D32" s="812">
        <v>482000</v>
      </c>
      <c r="E32" s="812">
        <v>635000</v>
      </c>
    </row>
    <row r="33" spans="1:5" ht="12.75">
      <c r="A33" s="813"/>
      <c r="B33" s="1185" t="s">
        <v>405</v>
      </c>
      <c r="C33" s="1186"/>
      <c r="D33" s="837">
        <f>D32</f>
        <v>482000</v>
      </c>
      <c r="E33" s="837">
        <f>E32</f>
        <v>635000</v>
      </c>
    </row>
    <row r="34" spans="1:5" ht="12.75">
      <c r="A34" s="813"/>
      <c r="B34" s="838" t="s">
        <v>406</v>
      </c>
      <c r="C34" s="839" t="s">
        <v>185</v>
      </c>
      <c r="D34" s="812">
        <v>205000</v>
      </c>
      <c r="E34" s="812">
        <v>222250</v>
      </c>
    </row>
    <row r="35" spans="1:5" ht="12.75">
      <c r="A35" s="813"/>
      <c r="B35" s="1185" t="s">
        <v>407</v>
      </c>
      <c r="C35" s="1186"/>
      <c r="D35" s="837">
        <f>D34</f>
        <v>205000</v>
      </c>
      <c r="E35" s="837">
        <f>E34</f>
        <v>222250</v>
      </c>
    </row>
    <row r="36" spans="1:5" ht="12.75">
      <c r="A36" s="813"/>
      <c r="B36" s="1194" t="s">
        <v>207</v>
      </c>
      <c r="C36" s="826" t="s">
        <v>201</v>
      </c>
      <c r="D36" s="812">
        <f>6236000+22400</f>
        <v>6258400</v>
      </c>
      <c r="E36" s="812">
        <v>7557615</v>
      </c>
    </row>
    <row r="37" spans="1:5" ht="12.75">
      <c r="A37" s="813"/>
      <c r="B37" s="1194"/>
      <c r="C37" s="827" t="s">
        <v>390</v>
      </c>
      <c r="D37" s="812">
        <f>1395000+6048</f>
        <v>1401048</v>
      </c>
      <c r="E37" s="812">
        <v>1473735</v>
      </c>
    </row>
    <row r="38" spans="1:5" ht="12.75">
      <c r="A38" s="813"/>
      <c r="B38" s="1194"/>
      <c r="C38" s="840" t="s">
        <v>185</v>
      </c>
      <c r="D38" s="812">
        <v>2668000</v>
      </c>
      <c r="E38" s="812">
        <v>2786000</v>
      </c>
    </row>
    <row r="39" spans="1:5" ht="13.5" thickBot="1">
      <c r="A39" s="816"/>
      <c r="B39" s="1195" t="s">
        <v>208</v>
      </c>
      <c r="C39" s="1196"/>
      <c r="D39" s="841">
        <f>SUM(D36:D38)</f>
        <v>10327448</v>
      </c>
      <c r="E39" s="841">
        <f>SUM(E36:E38)</f>
        <v>11817350</v>
      </c>
    </row>
    <row r="40" spans="1:5" ht="13.5" thickBot="1">
      <c r="A40" s="820" t="s">
        <v>399</v>
      </c>
      <c r="B40" s="1192" t="s">
        <v>209</v>
      </c>
      <c r="C40" s="1199"/>
      <c r="D40" s="822">
        <f>SUM(D33+D35+D39)</f>
        <v>11014448</v>
      </c>
      <c r="E40" s="822">
        <f>SUM(E33+E35+E39)</f>
        <v>12674600</v>
      </c>
    </row>
    <row r="41" spans="1:5" ht="12.75">
      <c r="A41" s="809"/>
      <c r="B41" s="1188" t="s">
        <v>411</v>
      </c>
      <c r="C41" s="825" t="s">
        <v>201</v>
      </c>
      <c r="D41" s="843">
        <f>18377000+30000</f>
        <v>18407000</v>
      </c>
      <c r="E41" s="843">
        <v>23258965</v>
      </c>
    </row>
    <row r="42" spans="1:5" ht="12.75">
      <c r="A42" s="813"/>
      <c r="B42" s="1189"/>
      <c r="C42" s="827" t="s">
        <v>390</v>
      </c>
      <c r="D42" s="812">
        <f>4139000+8100</f>
        <v>4147100</v>
      </c>
      <c r="E42" s="812">
        <v>4612392</v>
      </c>
    </row>
    <row r="43" spans="1:5" ht="12.75">
      <c r="A43" s="813"/>
      <c r="B43" s="1189"/>
      <c r="C43" s="827" t="s">
        <v>185</v>
      </c>
      <c r="D43" s="812">
        <v>21600000</v>
      </c>
      <c r="E43" s="812">
        <v>19850000</v>
      </c>
    </row>
    <row r="44" spans="1:5" ht="12.75">
      <c r="A44" s="813"/>
      <c r="B44" s="1189"/>
      <c r="C44" s="840" t="s">
        <v>178</v>
      </c>
      <c r="D44" s="812"/>
      <c r="E44" s="812"/>
    </row>
    <row r="45" spans="1:5" ht="12.75">
      <c r="A45" s="813"/>
      <c r="B45" s="1190"/>
      <c r="C45" s="844" t="s">
        <v>206</v>
      </c>
      <c r="D45" s="845"/>
      <c r="E45" s="845"/>
    </row>
    <row r="46" spans="1:5" ht="13.5" thickBot="1">
      <c r="A46" s="846"/>
      <c r="B46" s="847" t="s">
        <v>174</v>
      </c>
      <c r="C46" s="848"/>
      <c r="D46" s="849">
        <f>SUM(D41:D45)</f>
        <v>44154100</v>
      </c>
      <c r="E46" s="849">
        <f>SUM(E41:E45)</f>
        <v>47721357</v>
      </c>
    </row>
    <row r="47" spans="1:5" ht="13.5" thickBot="1">
      <c r="A47" s="850" t="s">
        <v>401</v>
      </c>
      <c r="B47" s="851" t="s">
        <v>403</v>
      </c>
      <c r="C47" s="852"/>
      <c r="D47" s="842">
        <f>SUM(D46)</f>
        <v>44154100</v>
      </c>
      <c r="E47" s="842">
        <f>SUM(E46)</f>
        <v>47721357</v>
      </c>
    </row>
    <row r="48" spans="1:5" ht="13.5" thickBot="1">
      <c r="A48" s="551"/>
      <c r="B48" s="552"/>
      <c r="C48" s="553"/>
      <c r="D48" s="554"/>
      <c r="E48" s="554"/>
    </row>
    <row r="49" spans="1:5" ht="13.5" thickBot="1">
      <c r="A49" s="823"/>
      <c r="B49" s="1180" t="s">
        <v>380</v>
      </c>
      <c r="C49" s="825" t="s">
        <v>201</v>
      </c>
      <c r="D49" s="843">
        <f>6444500+12900+17600</f>
        <v>6475000</v>
      </c>
      <c r="E49" s="843">
        <v>7113500</v>
      </c>
    </row>
    <row r="50" spans="1:5" ht="13.5" thickBot="1">
      <c r="A50" s="813"/>
      <c r="B50" s="1181"/>
      <c r="C50" s="827" t="s">
        <v>390</v>
      </c>
      <c r="D50" s="812">
        <f>1440000+3483+4752</f>
        <v>1448235</v>
      </c>
      <c r="E50" s="812">
        <v>1394771</v>
      </c>
    </row>
    <row r="51" spans="1:5" ht="12.75">
      <c r="A51" s="813"/>
      <c r="B51" s="1181"/>
      <c r="C51" s="827" t="s">
        <v>185</v>
      </c>
      <c r="D51" s="812">
        <v>57200000</v>
      </c>
      <c r="E51" s="812">
        <v>57300000</v>
      </c>
    </row>
    <row r="52" spans="1:5" ht="12.75">
      <c r="A52" s="846"/>
      <c r="B52" s="847" t="s">
        <v>381</v>
      </c>
      <c r="C52" s="848"/>
      <c r="D52" s="853">
        <f>SUM(D49:D51)</f>
        <v>65123235</v>
      </c>
      <c r="E52" s="853">
        <f>SUM(E49:E51)</f>
        <v>65808271</v>
      </c>
    </row>
    <row r="53" spans="1:5" ht="12.75">
      <c r="A53" s="854"/>
      <c r="B53" s="855" t="s">
        <v>382</v>
      </c>
      <c r="C53" s="856" t="s">
        <v>185</v>
      </c>
      <c r="D53" s="857">
        <v>2352000</v>
      </c>
      <c r="E53" s="857">
        <v>2412000</v>
      </c>
    </row>
    <row r="54" spans="1:5" ht="13.5" thickBot="1">
      <c r="A54" s="858"/>
      <c r="B54" s="859" t="s">
        <v>383</v>
      </c>
      <c r="C54" s="860"/>
      <c r="D54" s="861">
        <f>D53</f>
        <v>2352000</v>
      </c>
      <c r="E54" s="861">
        <f>E53</f>
        <v>2412000</v>
      </c>
    </row>
    <row r="55" spans="1:5" ht="13.5" thickBot="1">
      <c r="A55" s="850" t="s">
        <v>170</v>
      </c>
      <c r="B55" s="862" t="s">
        <v>171</v>
      </c>
      <c r="C55" s="863" t="s">
        <v>206</v>
      </c>
      <c r="D55" s="864">
        <f>'[1]Munka1'!$E$9</f>
        <v>126149</v>
      </c>
      <c r="E55" s="864">
        <v>155295600</v>
      </c>
    </row>
    <row r="56" spans="1:5" ht="13.5" thickBot="1">
      <c r="A56" s="820" t="s">
        <v>172</v>
      </c>
      <c r="B56" s="821" t="s">
        <v>175</v>
      </c>
      <c r="C56" s="865" t="s">
        <v>211</v>
      </c>
      <c r="D56" s="822"/>
      <c r="E56" s="822"/>
    </row>
    <row r="57" spans="1:5" ht="13.5" thickBot="1">
      <c r="A57" s="823"/>
      <c r="B57" s="1177" t="s">
        <v>212</v>
      </c>
      <c r="C57" s="825" t="s">
        <v>201</v>
      </c>
      <c r="D57" s="866">
        <f>SUM(D8+D12+D36+D41+D49)</f>
        <v>39141400</v>
      </c>
      <c r="E57" s="866">
        <f>SUM(E8+E12+E36+E41+E49)</f>
        <v>45304687</v>
      </c>
    </row>
    <row r="58" spans="1:5" ht="13.5" thickBot="1">
      <c r="A58" s="813"/>
      <c r="B58" s="1178"/>
      <c r="C58" s="827" t="s">
        <v>390</v>
      </c>
      <c r="D58" s="867">
        <f>SUM(D9+D13+D37+D42+D50)</f>
        <v>8772433</v>
      </c>
      <c r="E58" s="867">
        <f>SUM(E9+E13+E37+E42+E50)</f>
        <v>8897636</v>
      </c>
    </row>
    <row r="59" spans="1:5" ht="13.5" thickBot="1">
      <c r="A59" s="813"/>
      <c r="B59" s="1178"/>
      <c r="C59" s="827" t="s">
        <v>185</v>
      </c>
      <c r="D59" s="868">
        <f>SUM(D2+D3+D4+D6+D7+D10+D14+D32+D34+D38+D43+D51+D53+D22+D5)</f>
        <v>131955000</v>
      </c>
      <c r="E59" s="868">
        <f>SUM(E2+E3+E4+E6+E7+E10+E14+E32+E34+E38+E43+E51+E53+E22+E5)</f>
        <v>147444150</v>
      </c>
    </row>
    <row r="60" spans="1:5" ht="13.5" thickBot="1">
      <c r="A60" s="813"/>
      <c r="B60" s="1178"/>
      <c r="C60" s="827" t="s">
        <v>204</v>
      </c>
      <c r="D60" s="867">
        <f>SUM(D17+D18+D19+D20+D21+D22+D24+D26+D28+D29)</f>
        <v>9611000</v>
      </c>
      <c r="E60" s="867">
        <f>E31</f>
        <v>4800000</v>
      </c>
    </row>
    <row r="61" spans="1:5" ht="13.5" thickBot="1">
      <c r="A61" s="869"/>
      <c r="B61" s="1179"/>
      <c r="C61" s="870" t="s">
        <v>211</v>
      </c>
      <c r="D61" s="871">
        <f>D56</f>
        <v>0</v>
      </c>
      <c r="E61" s="871">
        <f>E56</f>
        <v>0</v>
      </c>
    </row>
    <row r="62" spans="1:5" ht="13.5" thickBot="1">
      <c r="A62" s="872"/>
      <c r="B62" s="873" t="s">
        <v>213</v>
      </c>
      <c r="C62" s="874"/>
      <c r="D62" s="822">
        <f>SUM(D57:D61)</f>
        <v>189479833</v>
      </c>
      <c r="E62" s="822">
        <f>SUM(E57:E61)</f>
        <v>206446473</v>
      </c>
    </row>
    <row r="63" spans="1:5" ht="12.75">
      <c r="A63" s="555"/>
      <c r="B63" s="556"/>
      <c r="C63" s="556"/>
      <c r="D63" s="996"/>
      <c r="E63" s="996"/>
    </row>
    <row r="64" spans="1:5" ht="15.75" hidden="1">
      <c r="A64" s="377"/>
      <c r="B64" s="377"/>
      <c r="C64" s="191"/>
      <c r="D64" s="996"/>
      <c r="E64" s="996"/>
    </row>
  </sheetData>
  <sheetProtection selectLockedCells="1" selectUnlockedCells="1"/>
  <mergeCells count="16">
    <mergeCell ref="B8:B10"/>
    <mergeCell ref="B11:C11"/>
    <mergeCell ref="B41:B45"/>
    <mergeCell ref="B12:B14"/>
    <mergeCell ref="B15:C15"/>
    <mergeCell ref="B16:C16"/>
    <mergeCell ref="B36:B38"/>
    <mergeCell ref="B39:C39"/>
    <mergeCell ref="B26:B27"/>
    <mergeCell ref="B40:C40"/>
    <mergeCell ref="B57:B61"/>
    <mergeCell ref="B49:B51"/>
    <mergeCell ref="B22:B23"/>
    <mergeCell ref="B31:C31"/>
    <mergeCell ref="B33:C33"/>
    <mergeCell ref="B35:C35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tájékoztató tábla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133">
      <selection activeCell="A151" sqref="A151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5" width="21.625" style="378" customWidth="1"/>
    <col min="6" max="16384" width="9.375" style="400" customWidth="1"/>
  </cols>
  <sheetData>
    <row r="1" spans="1:5" ht="15.75" customHeight="1">
      <c r="A1" s="1060" t="s">
        <v>471</v>
      </c>
      <c r="B1" s="1060"/>
      <c r="C1" s="1060"/>
      <c r="D1" s="400"/>
      <c r="E1" s="400"/>
    </row>
    <row r="2" spans="1:5" ht="15.75" customHeight="1" thickBot="1">
      <c r="A2" s="1059" t="s">
        <v>606</v>
      </c>
      <c r="B2" s="1059"/>
      <c r="C2" s="304"/>
      <c r="D2" s="304"/>
      <c r="E2" s="304"/>
    </row>
    <row r="3" spans="1:5" ht="37.5" customHeight="1" thickBot="1">
      <c r="A3" s="23" t="s">
        <v>527</v>
      </c>
      <c r="B3" s="24" t="s">
        <v>473</v>
      </c>
      <c r="C3" s="38" t="s">
        <v>384</v>
      </c>
      <c r="D3" s="38" t="s">
        <v>865</v>
      </c>
      <c r="E3" s="38" t="s">
        <v>885</v>
      </c>
    </row>
    <row r="4" spans="1:5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</row>
    <row r="5" spans="1:5" s="402" customFormat="1" ht="12" customHeight="1" thickBot="1">
      <c r="A5" s="20" t="s">
        <v>474</v>
      </c>
      <c r="B5" s="21" t="s">
        <v>711</v>
      </c>
      <c r="C5" s="294">
        <f>+C6+C7+C8+C9+C10+C11</f>
        <v>0</v>
      </c>
      <c r="D5" s="294">
        <f>+D6+D7+D8+D9+D10+D11</f>
        <v>0</v>
      </c>
      <c r="E5" s="294">
        <f>+E6+E7+E8+E9+E10+E11</f>
        <v>0</v>
      </c>
    </row>
    <row r="6" spans="1:5" s="402" customFormat="1" ht="12" customHeight="1">
      <c r="A6" s="15" t="s">
        <v>557</v>
      </c>
      <c r="B6" s="403" t="s">
        <v>712</v>
      </c>
      <c r="C6" s="297"/>
      <c r="D6" s="297"/>
      <c r="E6" s="297"/>
    </row>
    <row r="7" spans="1:5" s="402" customFormat="1" ht="12" customHeight="1">
      <c r="A7" s="14" t="s">
        <v>558</v>
      </c>
      <c r="B7" s="404" t="s">
        <v>713</v>
      </c>
      <c r="C7" s="296"/>
      <c r="D7" s="296"/>
      <c r="E7" s="296"/>
    </row>
    <row r="8" spans="1:5" s="402" customFormat="1" ht="12" customHeight="1">
      <c r="A8" s="14" t="s">
        <v>559</v>
      </c>
      <c r="B8" s="404" t="s">
        <v>714</v>
      </c>
      <c r="C8" s="296"/>
      <c r="D8" s="296"/>
      <c r="E8" s="296"/>
    </row>
    <row r="9" spans="1:5" s="402" customFormat="1" ht="12" customHeight="1">
      <c r="A9" s="14" t="s">
        <v>560</v>
      </c>
      <c r="B9" s="404" t="s">
        <v>715</v>
      </c>
      <c r="C9" s="296"/>
      <c r="D9" s="296"/>
      <c r="E9" s="296"/>
    </row>
    <row r="10" spans="1:5" s="402" customFormat="1" ht="12" customHeight="1">
      <c r="A10" s="14" t="s">
        <v>602</v>
      </c>
      <c r="B10" s="404" t="s">
        <v>716</v>
      </c>
      <c r="C10" s="296"/>
      <c r="D10" s="296"/>
      <c r="E10" s="296"/>
    </row>
    <row r="11" spans="1:5" s="402" customFormat="1" ht="12" customHeight="1" thickBot="1">
      <c r="A11" s="16" t="s">
        <v>561</v>
      </c>
      <c r="B11" s="405" t="s">
        <v>717</v>
      </c>
      <c r="C11" s="296"/>
      <c r="D11" s="296"/>
      <c r="E11" s="296"/>
    </row>
    <row r="12" spans="1:5" s="402" customFormat="1" ht="12" customHeight="1" thickBot="1">
      <c r="A12" s="20" t="s">
        <v>475</v>
      </c>
      <c r="B12" s="289" t="s">
        <v>718</v>
      </c>
      <c r="C12" s="294">
        <f>+C13+C14+C15+C16+C17</f>
        <v>0</v>
      </c>
      <c r="D12" s="294">
        <f>+D13+D14+D15+D16+D17</f>
        <v>0</v>
      </c>
      <c r="E12" s="294">
        <f>+E13+E14+E15+E16+E17</f>
        <v>0</v>
      </c>
    </row>
    <row r="13" spans="1:5" s="402" customFormat="1" ht="12" customHeight="1">
      <c r="A13" s="15" t="s">
        <v>563</v>
      </c>
      <c r="B13" s="403" t="s">
        <v>719</v>
      </c>
      <c r="C13" s="297"/>
      <c r="D13" s="297"/>
      <c r="E13" s="297"/>
    </row>
    <row r="14" spans="1:5" s="402" customFormat="1" ht="12" customHeight="1">
      <c r="A14" s="14" t="s">
        <v>564</v>
      </c>
      <c r="B14" s="404" t="s">
        <v>720</v>
      </c>
      <c r="C14" s="296"/>
      <c r="D14" s="296"/>
      <c r="E14" s="296"/>
    </row>
    <row r="15" spans="1:5" s="402" customFormat="1" ht="12" customHeight="1">
      <c r="A15" s="14" t="s">
        <v>565</v>
      </c>
      <c r="B15" s="404" t="s">
        <v>148</v>
      </c>
      <c r="C15" s="296"/>
      <c r="D15" s="296"/>
      <c r="E15" s="296"/>
    </row>
    <row r="16" spans="1:5" s="402" customFormat="1" ht="12" customHeight="1">
      <c r="A16" s="14" t="s">
        <v>566</v>
      </c>
      <c r="B16" s="404" t="s">
        <v>149</v>
      </c>
      <c r="C16" s="296"/>
      <c r="D16" s="296"/>
      <c r="E16" s="296"/>
    </row>
    <row r="17" spans="1:5" s="402" customFormat="1" ht="12" customHeight="1">
      <c r="A17" s="14" t="s">
        <v>567</v>
      </c>
      <c r="B17" s="404" t="s">
        <v>721</v>
      </c>
      <c r="C17" s="296"/>
      <c r="D17" s="296"/>
      <c r="E17" s="296"/>
    </row>
    <row r="18" spans="1:5" s="402" customFormat="1" ht="12" customHeight="1" thickBot="1">
      <c r="A18" s="16" t="s">
        <v>576</v>
      </c>
      <c r="B18" s="405" t="s">
        <v>722</v>
      </c>
      <c r="C18" s="298"/>
      <c r="D18" s="298"/>
      <c r="E18" s="298"/>
    </row>
    <row r="19" spans="1:5" s="402" customFormat="1" ht="12" customHeight="1" thickBot="1">
      <c r="A19" s="20" t="s">
        <v>476</v>
      </c>
      <c r="B19" s="21" t="s">
        <v>723</v>
      </c>
      <c r="C19" s="294">
        <f>+C20+C21+C22+C23+C24</f>
        <v>0</v>
      </c>
      <c r="D19" s="294">
        <f>+D20+D21+D22+D23+D24</f>
        <v>0</v>
      </c>
      <c r="E19" s="294">
        <f>+E20+E21+E22+E23+E24</f>
        <v>0</v>
      </c>
    </row>
    <row r="20" spans="1:5" s="402" customFormat="1" ht="12" customHeight="1">
      <c r="A20" s="15" t="s">
        <v>546</v>
      </c>
      <c r="B20" s="403" t="s">
        <v>724</v>
      </c>
      <c r="C20" s="297"/>
      <c r="D20" s="297"/>
      <c r="E20" s="297"/>
    </row>
    <row r="21" spans="1:5" s="402" customFormat="1" ht="12" customHeight="1">
      <c r="A21" s="14" t="s">
        <v>547</v>
      </c>
      <c r="B21" s="404" t="s">
        <v>725</v>
      </c>
      <c r="C21" s="296"/>
      <c r="D21" s="296"/>
      <c r="E21" s="296"/>
    </row>
    <row r="22" spans="1:5" s="402" customFormat="1" ht="12" customHeight="1">
      <c r="A22" s="14" t="s">
        <v>548</v>
      </c>
      <c r="B22" s="404" t="s">
        <v>150</v>
      </c>
      <c r="C22" s="296"/>
      <c r="D22" s="296"/>
      <c r="E22" s="296"/>
    </row>
    <row r="23" spans="1:5" s="402" customFormat="1" ht="12" customHeight="1">
      <c r="A23" s="14" t="s">
        <v>549</v>
      </c>
      <c r="B23" s="404" t="s">
        <v>151</v>
      </c>
      <c r="C23" s="296"/>
      <c r="D23" s="296"/>
      <c r="E23" s="296"/>
    </row>
    <row r="24" spans="1:5" s="402" customFormat="1" ht="12" customHeight="1">
      <c r="A24" s="14" t="s">
        <v>625</v>
      </c>
      <c r="B24" s="404" t="s">
        <v>726</v>
      </c>
      <c r="C24" s="296"/>
      <c r="D24" s="296"/>
      <c r="E24" s="296"/>
    </row>
    <row r="25" spans="1:5" s="402" customFormat="1" ht="12" customHeight="1" thickBot="1">
      <c r="A25" s="16" t="s">
        <v>626</v>
      </c>
      <c r="B25" s="405" t="s">
        <v>727</v>
      </c>
      <c r="C25" s="298"/>
      <c r="D25" s="298"/>
      <c r="E25" s="298"/>
    </row>
    <row r="26" spans="1:5" s="402" customFormat="1" ht="12" customHeight="1" thickBot="1">
      <c r="A26" s="20" t="s">
        <v>627</v>
      </c>
      <c r="B26" s="21" t="s">
        <v>728</v>
      </c>
      <c r="C26" s="300">
        <f>+C27+C30+C31+C32</f>
        <v>0</v>
      </c>
      <c r="D26" s="300">
        <f>+D27+D30+D31+D32</f>
        <v>0</v>
      </c>
      <c r="E26" s="300">
        <f>+E27+E30+E31+E32</f>
        <v>0</v>
      </c>
    </row>
    <row r="27" spans="1:5" s="402" customFormat="1" ht="12" customHeight="1">
      <c r="A27" s="15" t="s">
        <v>729</v>
      </c>
      <c r="B27" s="403" t="s">
        <v>735</v>
      </c>
      <c r="C27" s="398">
        <f>+C28+C29</f>
        <v>0</v>
      </c>
      <c r="D27" s="398">
        <f>+D28+D29</f>
        <v>0</v>
      </c>
      <c r="E27" s="398">
        <f>+E28+E29</f>
        <v>0</v>
      </c>
    </row>
    <row r="28" spans="1:5" s="402" customFormat="1" ht="12" customHeight="1">
      <c r="A28" s="14" t="s">
        <v>730</v>
      </c>
      <c r="B28" s="404" t="s">
        <v>736</v>
      </c>
      <c r="C28" s="296"/>
      <c r="D28" s="296"/>
      <c r="E28" s="296"/>
    </row>
    <row r="29" spans="1:5" s="402" customFormat="1" ht="12" customHeight="1">
      <c r="A29" s="14" t="s">
        <v>731</v>
      </c>
      <c r="B29" s="404" t="s">
        <v>737</v>
      </c>
      <c r="C29" s="296"/>
      <c r="D29" s="296"/>
      <c r="E29" s="296"/>
    </row>
    <row r="30" spans="1:5" s="402" customFormat="1" ht="12" customHeight="1">
      <c r="A30" s="14" t="s">
        <v>732</v>
      </c>
      <c r="B30" s="404" t="s">
        <v>738</v>
      </c>
      <c r="C30" s="296"/>
      <c r="D30" s="296"/>
      <c r="E30" s="296"/>
    </row>
    <row r="31" spans="1:5" s="402" customFormat="1" ht="12" customHeight="1">
      <c r="A31" s="14" t="s">
        <v>733</v>
      </c>
      <c r="B31" s="404" t="s">
        <v>739</v>
      </c>
      <c r="C31" s="296"/>
      <c r="D31" s="296"/>
      <c r="E31" s="296"/>
    </row>
    <row r="32" spans="1:5" s="402" customFormat="1" ht="12" customHeight="1" thickBot="1">
      <c r="A32" s="16" t="s">
        <v>734</v>
      </c>
      <c r="B32" s="405" t="s">
        <v>740</v>
      </c>
      <c r="C32" s="298"/>
      <c r="D32" s="298"/>
      <c r="E32" s="298"/>
    </row>
    <row r="33" spans="1:5" s="402" customFormat="1" ht="12" customHeight="1" thickBot="1">
      <c r="A33" s="20" t="s">
        <v>478</v>
      </c>
      <c r="B33" s="21" t="s">
        <v>741</v>
      </c>
      <c r="C33" s="294">
        <f>SUM(C34:C43)</f>
        <v>2450000</v>
      </c>
      <c r="D33" s="294">
        <f>SUM(D34:D43)</f>
        <v>2720000</v>
      </c>
      <c r="E33" s="294">
        <f>SUM(E34:E43)</f>
        <v>2720000</v>
      </c>
    </row>
    <row r="34" spans="1:5" s="402" customFormat="1" ht="12" customHeight="1">
      <c r="A34" s="15" t="s">
        <v>550</v>
      </c>
      <c r="B34" s="403" t="s">
        <v>744</v>
      </c>
      <c r="C34" s="297"/>
      <c r="D34" s="297"/>
      <c r="E34" s="297"/>
    </row>
    <row r="35" spans="1:5" s="402" customFormat="1" ht="12" customHeight="1">
      <c r="A35" s="14" t="s">
        <v>551</v>
      </c>
      <c r="B35" s="404" t="s">
        <v>745</v>
      </c>
      <c r="C35" s="296">
        <v>2450000</v>
      </c>
      <c r="D35" s="296">
        <v>2720000</v>
      </c>
      <c r="E35" s="296">
        <v>2720000</v>
      </c>
    </row>
    <row r="36" spans="1:5" s="402" customFormat="1" ht="12" customHeight="1">
      <c r="A36" s="14" t="s">
        <v>552</v>
      </c>
      <c r="B36" s="404" t="s">
        <v>746</v>
      </c>
      <c r="C36" s="296"/>
      <c r="D36" s="296"/>
      <c r="E36" s="296"/>
    </row>
    <row r="37" spans="1:5" s="402" customFormat="1" ht="12" customHeight="1">
      <c r="A37" s="14" t="s">
        <v>629</v>
      </c>
      <c r="B37" s="404" t="s">
        <v>747</v>
      </c>
      <c r="C37" s="296"/>
      <c r="D37" s="296"/>
      <c r="E37" s="296"/>
    </row>
    <row r="38" spans="1:5" s="402" customFormat="1" ht="12" customHeight="1">
      <c r="A38" s="14" t="s">
        <v>630</v>
      </c>
      <c r="B38" s="404" t="s">
        <v>748</v>
      </c>
      <c r="C38" s="296"/>
      <c r="D38" s="296"/>
      <c r="E38" s="296"/>
    </row>
    <row r="39" spans="1:5" s="402" customFormat="1" ht="12" customHeight="1">
      <c r="A39" s="14" t="s">
        <v>631</v>
      </c>
      <c r="B39" s="404" t="s">
        <v>749</v>
      </c>
      <c r="C39" s="296"/>
      <c r="D39" s="296"/>
      <c r="E39" s="296"/>
    </row>
    <row r="40" spans="1:5" s="402" customFormat="1" ht="12" customHeight="1">
      <c r="A40" s="14" t="s">
        <v>632</v>
      </c>
      <c r="B40" s="404" t="s">
        <v>750</v>
      </c>
      <c r="C40" s="296"/>
      <c r="D40" s="296"/>
      <c r="E40" s="296"/>
    </row>
    <row r="41" spans="1:5" s="402" customFormat="1" ht="12" customHeight="1">
      <c r="A41" s="14" t="s">
        <v>633</v>
      </c>
      <c r="B41" s="404" t="s">
        <v>751</v>
      </c>
      <c r="C41" s="296"/>
      <c r="D41" s="296"/>
      <c r="E41" s="296"/>
    </row>
    <row r="42" spans="1:5" s="402" customFormat="1" ht="12" customHeight="1">
      <c r="A42" s="14" t="s">
        <v>742</v>
      </c>
      <c r="B42" s="404" t="s">
        <v>752</v>
      </c>
      <c r="C42" s="299"/>
      <c r="D42" s="299"/>
      <c r="E42" s="299"/>
    </row>
    <row r="43" spans="1:5" s="402" customFormat="1" ht="12" customHeight="1" thickBot="1">
      <c r="A43" s="16" t="s">
        <v>743</v>
      </c>
      <c r="B43" s="405" t="s">
        <v>753</v>
      </c>
      <c r="C43" s="392"/>
      <c r="D43" s="392"/>
      <c r="E43" s="392"/>
    </row>
    <row r="44" spans="1:5" s="402" customFormat="1" ht="12" customHeight="1" thickBot="1">
      <c r="A44" s="20" t="s">
        <v>479</v>
      </c>
      <c r="B44" s="21" t="s">
        <v>754</v>
      </c>
      <c r="C44" s="294">
        <f>SUM(C45:C49)</f>
        <v>0</v>
      </c>
      <c r="D44" s="294">
        <f>SUM(D45:D49)</f>
        <v>0</v>
      </c>
      <c r="E44" s="294">
        <f>SUM(E45:E49)</f>
        <v>0</v>
      </c>
    </row>
    <row r="45" spans="1:5" s="402" customFormat="1" ht="12" customHeight="1">
      <c r="A45" s="15" t="s">
        <v>553</v>
      </c>
      <c r="B45" s="403" t="s">
        <v>758</v>
      </c>
      <c r="C45" s="447"/>
      <c r="D45" s="447"/>
      <c r="E45" s="447"/>
    </row>
    <row r="46" spans="1:5" s="402" customFormat="1" ht="12" customHeight="1">
      <c r="A46" s="14" t="s">
        <v>554</v>
      </c>
      <c r="B46" s="404" t="s">
        <v>759</v>
      </c>
      <c r="C46" s="299"/>
      <c r="D46" s="299"/>
      <c r="E46" s="299"/>
    </row>
    <row r="47" spans="1:5" s="402" customFormat="1" ht="12" customHeight="1">
      <c r="A47" s="14" t="s">
        <v>755</v>
      </c>
      <c r="B47" s="404" t="s">
        <v>760</v>
      </c>
      <c r="C47" s="299"/>
      <c r="D47" s="299"/>
      <c r="E47" s="299"/>
    </row>
    <row r="48" spans="1:5" s="402" customFormat="1" ht="12" customHeight="1">
      <c r="A48" s="14" t="s">
        <v>756</v>
      </c>
      <c r="B48" s="404" t="s">
        <v>761</v>
      </c>
      <c r="C48" s="299"/>
      <c r="D48" s="299"/>
      <c r="E48" s="299"/>
    </row>
    <row r="49" spans="1:5" s="402" customFormat="1" ht="12" customHeight="1" thickBot="1">
      <c r="A49" s="16" t="s">
        <v>757</v>
      </c>
      <c r="B49" s="405" t="s">
        <v>762</v>
      </c>
      <c r="C49" s="392"/>
      <c r="D49" s="392"/>
      <c r="E49" s="392"/>
    </row>
    <row r="50" spans="1:5" s="402" customFormat="1" ht="12" customHeight="1" thickBot="1">
      <c r="A50" s="20" t="s">
        <v>634</v>
      </c>
      <c r="B50" s="21" t="s">
        <v>763</v>
      </c>
      <c r="C50" s="294">
        <f>SUM(C51:C53)</f>
        <v>0</v>
      </c>
      <c r="D50" s="294">
        <f>SUM(D51:D53)</f>
        <v>0</v>
      </c>
      <c r="E50" s="294">
        <f>SUM(E51:E53)</f>
        <v>0</v>
      </c>
    </row>
    <row r="51" spans="1:5" s="402" customFormat="1" ht="12" customHeight="1">
      <c r="A51" s="15" t="s">
        <v>555</v>
      </c>
      <c r="B51" s="403" t="s">
        <v>764</v>
      </c>
      <c r="C51" s="297"/>
      <c r="D51" s="297"/>
      <c r="E51" s="297"/>
    </row>
    <row r="52" spans="1:5" s="402" customFormat="1" ht="12" customHeight="1">
      <c r="A52" s="14" t="s">
        <v>556</v>
      </c>
      <c r="B52" s="404" t="s">
        <v>152</v>
      </c>
      <c r="C52" s="296"/>
      <c r="D52" s="296"/>
      <c r="E52" s="296"/>
    </row>
    <row r="53" spans="1:5" s="402" customFormat="1" ht="12" customHeight="1">
      <c r="A53" s="14" t="s">
        <v>767</v>
      </c>
      <c r="B53" s="404" t="s">
        <v>765</v>
      </c>
      <c r="C53" s="296"/>
      <c r="D53" s="296"/>
      <c r="E53" s="296"/>
    </row>
    <row r="54" spans="1:5" s="402" customFormat="1" ht="12" customHeight="1" thickBot="1">
      <c r="A54" s="16" t="s">
        <v>768</v>
      </c>
      <c r="B54" s="405" t="s">
        <v>766</v>
      </c>
      <c r="C54" s="298"/>
      <c r="D54" s="298"/>
      <c r="E54" s="298"/>
    </row>
    <row r="55" spans="1:5" s="402" customFormat="1" ht="12" customHeight="1" thickBot="1">
      <c r="A55" s="20" t="s">
        <v>481</v>
      </c>
      <c r="B55" s="289" t="s">
        <v>769</v>
      </c>
      <c r="C55" s="294">
        <f>SUM(C56:C58)</f>
        <v>0</v>
      </c>
      <c r="D55" s="294">
        <f>SUM(D56:D58)</f>
        <v>0</v>
      </c>
      <c r="E55" s="294">
        <f>SUM(E56:E58)</f>
        <v>0</v>
      </c>
    </row>
    <row r="56" spans="1:5" s="402" customFormat="1" ht="12" customHeight="1">
      <c r="A56" s="15" t="s">
        <v>635</v>
      </c>
      <c r="B56" s="403" t="s">
        <v>771</v>
      </c>
      <c r="C56" s="299"/>
      <c r="D56" s="299"/>
      <c r="E56" s="299"/>
    </row>
    <row r="57" spans="1:5" s="402" customFormat="1" ht="12" customHeight="1">
      <c r="A57" s="14" t="s">
        <v>636</v>
      </c>
      <c r="B57" s="404" t="s">
        <v>153</v>
      </c>
      <c r="C57" s="299"/>
      <c r="D57" s="299"/>
      <c r="E57" s="299"/>
    </row>
    <row r="58" spans="1:5" s="402" customFormat="1" ht="12" customHeight="1">
      <c r="A58" s="14" t="s">
        <v>687</v>
      </c>
      <c r="B58" s="404" t="s">
        <v>772</v>
      </c>
      <c r="C58" s="299"/>
      <c r="D58" s="299"/>
      <c r="E58" s="299"/>
    </row>
    <row r="59" spans="1:5" s="402" customFormat="1" ht="12" customHeight="1" thickBot="1">
      <c r="A59" s="16" t="s">
        <v>770</v>
      </c>
      <c r="B59" s="405" t="s">
        <v>773</v>
      </c>
      <c r="C59" s="299"/>
      <c r="D59" s="299"/>
      <c r="E59" s="299"/>
    </row>
    <row r="60" spans="1:5" s="402" customFormat="1" ht="12" customHeight="1" thickBot="1">
      <c r="A60" s="20" t="s">
        <v>482</v>
      </c>
      <c r="B60" s="21" t="s">
        <v>774</v>
      </c>
      <c r="C60" s="300">
        <f>+C5+C12+C19+C26+C33+C44+C50+C55</f>
        <v>2450000</v>
      </c>
      <c r="D60" s="300">
        <f>+D5+D12+D19+D26+D33+D44+D50+D55</f>
        <v>2720000</v>
      </c>
      <c r="E60" s="300">
        <f>+E5+E12+E19+E26+E33+E44+E50+E55</f>
        <v>2720000</v>
      </c>
    </row>
    <row r="61" spans="1:5" s="402" customFormat="1" ht="12" customHeight="1" thickBot="1">
      <c r="A61" s="406" t="s">
        <v>775</v>
      </c>
      <c r="B61" s="289" t="s">
        <v>776</v>
      </c>
      <c r="C61" s="294">
        <f>SUM(C62:C64)</f>
        <v>0</v>
      </c>
      <c r="D61" s="294">
        <f>SUM(D62:D64)</f>
        <v>0</v>
      </c>
      <c r="E61" s="294">
        <f>SUM(E62:E64)</f>
        <v>0</v>
      </c>
    </row>
    <row r="62" spans="1:5" s="402" customFormat="1" ht="12" customHeight="1">
      <c r="A62" s="15" t="s">
        <v>12</v>
      </c>
      <c r="B62" s="403" t="s">
        <v>777</v>
      </c>
      <c r="C62" s="299"/>
      <c r="D62" s="299"/>
      <c r="E62" s="299"/>
    </row>
    <row r="63" spans="1:5" s="402" customFormat="1" ht="12" customHeight="1">
      <c r="A63" s="14" t="s">
        <v>21</v>
      </c>
      <c r="B63" s="404" t="s">
        <v>778</v>
      </c>
      <c r="C63" s="299"/>
      <c r="D63" s="299"/>
      <c r="E63" s="299"/>
    </row>
    <row r="64" spans="1:5" s="402" customFormat="1" ht="12" customHeight="1" thickBot="1">
      <c r="A64" s="16" t="s">
        <v>22</v>
      </c>
      <c r="B64" s="407" t="s">
        <v>779</v>
      </c>
      <c r="C64" s="299"/>
      <c r="D64" s="299"/>
      <c r="E64" s="299"/>
    </row>
    <row r="65" spans="1:5" s="402" customFormat="1" ht="12" customHeight="1" thickBot="1">
      <c r="A65" s="406" t="s">
        <v>780</v>
      </c>
      <c r="B65" s="289" t="s">
        <v>781</v>
      </c>
      <c r="C65" s="294">
        <f>SUM(C66:C69)</f>
        <v>0</v>
      </c>
      <c r="D65" s="294">
        <f>SUM(D66:D69)</f>
        <v>0</v>
      </c>
      <c r="E65" s="294">
        <f>SUM(E66:E69)</f>
        <v>0</v>
      </c>
    </row>
    <row r="66" spans="1:5" s="402" customFormat="1" ht="12" customHeight="1">
      <c r="A66" s="15" t="s">
        <v>603</v>
      </c>
      <c r="B66" s="403" t="s">
        <v>782</v>
      </c>
      <c r="C66" s="299"/>
      <c r="D66" s="299"/>
      <c r="E66" s="299"/>
    </row>
    <row r="67" spans="1:5" s="402" customFormat="1" ht="12" customHeight="1">
      <c r="A67" s="14" t="s">
        <v>604</v>
      </c>
      <c r="B67" s="404" t="s">
        <v>783</v>
      </c>
      <c r="C67" s="299"/>
      <c r="D67" s="299"/>
      <c r="E67" s="299"/>
    </row>
    <row r="68" spans="1:5" s="402" customFormat="1" ht="12" customHeight="1">
      <c r="A68" s="14" t="s">
        <v>13</v>
      </c>
      <c r="B68" s="404" t="s">
        <v>784</v>
      </c>
      <c r="C68" s="299"/>
      <c r="D68" s="299"/>
      <c r="E68" s="299"/>
    </row>
    <row r="69" spans="1:5" s="402" customFormat="1" ht="12" customHeight="1" thickBot="1">
      <c r="A69" s="16" t="s">
        <v>14</v>
      </c>
      <c r="B69" s="405" t="s">
        <v>785</v>
      </c>
      <c r="C69" s="299"/>
      <c r="D69" s="299"/>
      <c r="E69" s="299"/>
    </row>
    <row r="70" spans="1:5" s="402" customFormat="1" ht="12" customHeight="1" thickBot="1">
      <c r="A70" s="406" t="s">
        <v>786</v>
      </c>
      <c r="B70" s="289" t="s">
        <v>787</v>
      </c>
      <c r="C70" s="294">
        <f>SUM(C71:C72)</f>
        <v>0</v>
      </c>
      <c r="D70" s="294">
        <f>SUM(D71:D72)</f>
        <v>0</v>
      </c>
      <c r="E70" s="294">
        <f>SUM(E71:E72)</f>
        <v>0</v>
      </c>
    </row>
    <row r="71" spans="1:5" s="402" customFormat="1" ht="12" customHeight="1">
      <c r="A71" s="15" t="s">
        <v>15</v>
      </c>
      <c r="B71" s="403" t="s">
        <v>788</v>
      </c>
      <c r="C71" s="299"/>
      <c r="D71" s="299"/>
      <c r="E71" s="299"/>
    </row>
    <row r="72" spans="1:5" s="402" customFormat="1" ht="12" customHeight="1" thickBot="1">
      <c r="A72" s="16" t="s">
        <v>16</v>
      </c>
      <c r="B72" s="405" t="s">
        <v>789</v>
      </c>
      <c r="C72" s="299"/>
      <c r="D72" s="299"/>
      <c r="E72" s="299"/>
    </row>
    <row r="73" spans="1:5" s="402" customFormat="1" ht="12" customHeight="1" thickBot="1">
      <c r="A73" s="406" t="s">
        <v>790</v>
      </c>
      <c r="B73" s="289" t="s">
        <v>791</v>
      </c>
      <c r="C73" s="294">
        <f>SUM(C74:C76)</f>
        <v>0</v>
      </c>
      <c r="D73" s="294">
        <f>SUM(D74:D76)</f>
        <v>0</v>
      </c>
      <c r="E73" s="294">
        <f>SUM(E74:E76)</f>
        <v>0</v>
      </c>
    </row>
    <row r="74" spans="1:5" s="402" customFormat="1" ht="12" customHeight="1">
      <c r="A74" s="15" t="s">
        <v>17</v>
      </c>
      <c r="B74" s="403" t="s">
        <v>792</v>
      </c>
      <c r="C74" s="299"/>
      <c r="D74" s="299"/>
      <c r="E74" s="299"/>
    </row>
    <row r="75" spans="1:5" s="402" customFormat="1" ht="12" customHeight="1">
      <c r="A75" s="14" t="s">
        <v>18</v>
      </c>
      <c r="B75" s="404" t="s">
        <v>793</v>
      </c>
      <c r="C75" s="299"/>
      <c r="D75" s="299"/>
      <c r="E75" s="299"/>
    </row>
    <row r="76" spans="1:5" s="402" customFormat="1" ht="12" customHeight="1" thickBot="1">
      <c r="A76" s="16" t="s">
        <v>19</v>
      </c>
      <c r="B76" s="405" t="s">
        <v>794</v>
      </c>
      <c r="C76" s="299"/>
      <c r="D76" s="299"/>
      <c r="E76" s="299"/>
    </row>
    <row r="77" spans="1:5" s="402" customFormat="1" ht="12" customHeight="1" thickBot="1">
      <c r="A77" s="406" t="s">
        <v>795</v>
      </c>
      <c r="B77" s="289" t="s">
        <v>20</v>
      </c>
      <c r="C77" s="294">
        <f>SUM(C78:C81)</f>
        <v>0</v>
      </c>
      <c r="D77" s="294">
        <f>SUM(D78:D81)</f>
        <v>0</v>
      </c>
      <c r="E77" s="294">
        <f>SUM(E78:E81)</f>
        <v>0</v>
      </c>
    </row>
    <row r="78" spans="1:5" s="402" customFormat="1" ht="12" customHeight="1">
      <c r="A78" s="408" t="s">
        <v>796</v>
      </c>
      <c r="B78" s="403" t="s">
        <v>0</v>
      </c>
      <c r="C78" s="299"/>
      <c r="D78" s="299"/>
      <c r="E78" s="299"/>
    </row>
    <row r="79" spans="1:5" s="402" customFormat="1" ht="12" customHeight="1">
      <c r="A79" s="409" t="s">
        <v>1</v>
      </c>
      <c r="B79" s="404" t="s">
        <v>2</v>
      </c>
      <c r="C79" s="299"/>
      <c r="D79" s="299"/>
      <c r="E79" s="299"/>
    </row>
    <row r="80" spans="1:5" s="402" customFormat="1" ht="12" customHeight="1">
      <c r="A80" s="409" t="s">
        <v>3</v>
      </c>
      <c r="B80" s="404" t="s">
        <v>4</v>
      </c>
      <c r="C80" s="299"/>
      <c r="D80" s="299"/>
      <c r="E80" s="299"/>
    </row>
    <row r="81" spans="1:5" s="402" customFormat="1" ht="12" customHeight="1" thickBot="1">
      <c r="A81" s="410" t="s">
        <v>5</v>
      </c>
      <c r="B81" s="405" t="s">
        <v>6</v>
      </c>
      <c r="C81" s="299"/>
      <c r="D81" s="299"/>
      <c r="E81" s="299"/>
    </row>
    <row r="82" spans="1:5" s="402" customFormat="1" ht="13.5" customHeight="1" thickBot="1">
      <c r="A82" s="406" t="s">
        <v>7</v>
      </c>
      <c r="B82" s="289" t="s">
        <v>8</v>
      </c>
      <c r="C82" s="448"/>
      <c r="D82" s="448"/>
      <c r="E82" s="448"/>
    </row>
    <row r="83" spans="1:5" s="402" customFormat="1" ht="15.75" customHeight="1" thickBot="1">
      <c r="A83" s="406" t="s">
        <v>9</v>
      </c>
      <c r="B83" s="411" t="s">
        <v>10</v>
      </c>
      <c r="C83" s="300">
        <f>+C61+C65+C70+C73+C77+C82</f>
        <v>0</v>
      </c>
      <c r="D83" s="300">
        <f>+D61+D65+D70+D73+D77+D82</f>
        <v>0</v>
      </c>
      <c r="E83" s="300">
        <f>+E61+E65+E70+E73+E77+E82</f>
        <v>0</v>
      </c>
    </row>
    <row r="84" spans="1:5" s="402" customFormat="1" ht="16.5" customHeight="1" thickBot="1">
      <c r="A84" s="412" t="s">
        <v>23</v>
      </c>
      <c r="B84" s="413" t="s">
        <v>11</v>
      </c>
      <c r="C84" s="300">
        <f>+C60+C83</f>
        <v>2450000</v>
      </c>
      <c r="D84" s="300">
        <f>+D60+D83</f>
        <v>2720000</v>
      </c>
      <c r="E84" s="300">
        <f>+E60+E83</f>
        <v>2720000</v>
      </c>
    </row>
    <row r="85" spans="1:5" s="402" customFormat="1" ht="16.5" customHeight="1">
      <c r="A85" s="727"/>
      <c r="B85" s="727"/>
      <c r="C85" s="728"/>
      <c r="D85" s="728"/>
      <c r="E85" s="728"/>
    </row>
    <row r="86" spans="1:5" ht="16.5" customHeight="1">
      <c r="A86" s="1060" t="s">
        <v>502</v>
      </c>
      <c r="B86" s="1060"/>
      <c r="C86" s="1060"/>
      <c r="D86" s="400"/>
      <c r="E86" s="400"/>
    </row>
    <row r="87" spans="1:5" s="414" customFormat="1" ht="16.5" customHeight="1" thickBot="1">
      <c r="A87" s="1061" t="s">
        <v>607</v>
      </c>
      <c r="B87" s="1061"/>
      <c r="C87" s="135"/>
      <c r="D87" s="135"/>
      <c r="E87" s="135"/>
    </row>
    <row r="88" spans="1:5" ht="37.5" customHeight="1" thickBot="1">
      <c r="A88" s="23" t="s">
        <v>527</v>
      </c>
      <c r="B88" s="24" t="s">
        <v>503</v>
      </c>
      <c r="C88" s="38" t="s">
        <v>384</v>
      </c>
      <c r="D88" s="38" t="s">
        <v>866</v>
      </c>
      <c r="E88" s="38" t="s">
        <v>884</v>
      </c>
    </row>
    <row r="89" spans="1:5" s="401" customFormat="1" ht="12" customHeight="1" thickBot="1">
      <c r="A89" s="31">
        <v>1</v>
      </c>
      <c r="B89" s="32">
        <v>2</v>
      </c>
      <c r="C89" s="33">
        <v>3</v>
      </c>
      <c r="D89" s="33">
        <v>4</v>
      </c>
      <c r="E89" s="33">
        <v>5</v>
      </c>
    </row>
    <row r="90" spans="1:5" ht="12" customHeight="1" thickBot="1">
      <c r="A90" s="22" t="s">
        <v>474</v>
      </c>
      <c r="B90" s="30" t="s">
        <v>26</v>
      </c>
      <c r="C90" s="293">
        <f>SUM(C91:C95)</f>
        <v>2450000</v>
      </c>
      <c r="D90" s="293">
        <f>SUM(D91:D95)</f>
        <v>2720000</v>
      </c>
      <c r="E90" s="293">
        <f>SUM(E91:E95)</f>
        <v>2720000</v>
      </c>
    </row>
    <row r="91" spans="1:5" ht="12" customHeight="1">
      <c r="A91" s="17" t="s">
        <v>557</v>
      </c>
      <c r="B91" s="10" t="s">
        <v>504</v>
      </c>
      <c r="C91" s="295"/>
      <c r="D91" s="295"/>
      <c r="E91" s="295"/>
    </row>
    <row r="92" spans="1:5" ht="12" customHeight="1">
      <c r="A92" s="14" t="s">
        <v>558</v>
      </c>
      <c r="B92" s="8" t="s">
        <v>637</v>
      </c>
      <c r="C92" s="296"/>
      <c r="D92" s="296"/>
      <c r="E92" s="296"/>
    </row>
    <row r="93" spans="1:5" ht="12" customHeight="1">
      <c r="A93" s="14" t="s">
        <v>559</v>
      </c>
      <c r="B93" s="8" t="s">
        <v>594</v>
      </c>
      <c r="C93" s="298"/>
      <c r="D93" s="298"/>
      <c r="E93" s="298"/>
    </row>
    <row r="94" spans="1:5" ht="12" customHeight="1">
      <c r="A94" s="14" t="s">
        <v>560</v>
      </c>
      <c r="B94" s="11" t="s">
        <v>638</v>
      </c>
      <c r="C94" s="298"/>
      <c r="D94" s="298"/>
      <c r="E94" s="298"/>
    </row>
    <row r="95" spans="1:5" ht="12" customHeight="1">
      <c r="A95" s="14" t="s">
        <v>571</v>
      </c>
      <c r="B95" s="19" t="s">
        <v>639</v>
      </c>
      <c r="C95" s="298">
        <v>2450000</v>
      </c>
      <c r="D95" s="298">
        <v>2720000</v>
      </c>
      <c r="E95" s="298">
        <v>2720000</v>
      </c>
    </row>
    <row r="96" spans="1:5" ht="12" customHeight="1">
      <c r="A96" s="14" t="s">
        <v>561</v>
      </c>
      <c r="B96" s="8" t="s">
        <v>27</v>
      </c>
      <c r="C96" s="298"/>
      <c r="D96" s="298"/>
      <c r="E96" s="298"/>
    </row>
    <row r="97" spans="1:5" ht="12" customHeight="1">
      <c r="A97" s="14" t="s">
        <v>562</v>
      </c>
      <c r="B97" s="137" t="s">
        <v>28</v>
      </c>
      <c r="C97" s="298"/>
      <c r="D97" s="298"/>
      <c r="E97" s="298"/>
    </row>
    <row r="98" spans="1:5" ht="12" customHeight="1">
      <c r="A98" s="14" t="s">
        <v>572</v>
      </c>
      <c r="B98" s="138" t="s">
        <v>29</v>
      </c>
      <c r="C98" s="298"/>
      <c r="D98" s="298"/>
      <c r="E98" s="298"/>
    </row>
    <row r="99" spans="1:5" ht="12" customHeight="1">
      <c r="A99" s="14" t="s">
        <v>573</v>
      </c>
      <c r="B99" s="138" t="s">
        <v>30</v>
      </c>
      <c r="C99" s="298"/>
      <c r="D99" s="298"/>
      <c r="E99" s="298"/>
    </row>
    <row r="100" spans="1:5" ht="12" customHeight="1">
      <c r="A100" s="14" t="s">
        <v>574</v>
      </c>
      <c r="B100" s="137" t="s">
        <v>31</v>
      </c>
      <c r="C100" s="298">
        <v>1000000</v>
      </c>
      <c r="D100" s="298">
        <v>1000000</v>
      </c>
      <c r="E100" s="298">
        <v>975000</v>
      </c>
    </row>
    <row r="101" spans="1:5" ht="12" customHeight="1">
      <c r="A101" s="14" t="s">
        <v>575</v>
      </c>
      <c r="B101" s="137" t="s">
        <v>32</v>
      </c>
      <c r="C101" s="298"/>
      <c r="D101" s="298"/>
      <c r="E101" s="298"/>
    </row>
    <row r="102" spans="1:5" ht="12" customHeight="1">
      <c r="A102" s="14" t="s">
        <v>577</v>
      </c>
      <c r="B102" s="138" t="s">
        <v>33</v>
      </c>
      <c r="C102" s="298"/>
      <c r="D102" s="298"/>
      <c r="E102" s="298"/>
    </row>
    <row r="103" spans="1:5" ht="12" customHeight="1">
      <c r="A103" s="13" t="s">
        <v>640</v>
      </c>
      <c r="B103" s="139" t="s">
        <v>34</v>
      </c>
      <c r="C103" s="298"/>
      <c r="D103" s="298"/>
      <c r="E103" s="298"/>
    </row>
    <row r="104" spans="1:5" ht="12" customHeight="1">
      <c r="A104" s="14" t="s">
        <v>24</v>
      </c>
      <c r="B104" s="139" t="s">
        <v>35</v>
      </c>
      <c r="C104" s="298"/>
      <c r="D104" s="298"/>
      <c r="E104" s="298"/>
    </row>
    <row r="105" spans="1:5" ht="12" customHeight="1" thickBot="1">
      <c r="A105" s="18" t="s">
        <v>25</v>
      </c>
      <c r="B105" s="140" t="s">
        <v>36</v>
      </c>
      <c r="C105" s="302">
        <v>1450000</v>
      </c>
      <c r="D105" s="302">
        <v>1720000</v>
      </c>
      <c r="E105" s="302">
        <v>1745000</v>
      </c>
    </row>
    <row r="106" spans="1:5" ht="12" customHeight="1" thickBot="1">
      <c r="A106" s="20" t="s">
        <v>475</v>
      </c>
      <c r="B106" s="29" t="s">
        <v>37</v>
      </c>
      <c r="C106" s="294">
        <f>+C107+C109+C111</f>
        <v>0</v>
      </c>
      <c r="D106" s="294">
        <f>+D107+D109+D111</f>
        <v>0</v>
      </c>
      <c r="E106" s="294">
        <f>+E107+E109+E111</f>
        <v>0</v>
      </c>
    </row>
    <row r="107" spans="1:5" ht="12" customHeight="1">
      <c r="A107" s="15" t="s">
        <v>563</v>
      </c>
      <c r="B107" s="8" t="s">
        <v>686</v>
      </c>
      <c r="C107" s="297"/>
      <c r="D107" s="297"/>
      <c r="E107" s="297"/>
    </row>
    <row r="108" spans="1:5" ht="12" customHeight="1">
      <c r="A108" s="15" t="s">
        <v>564</v>
      </c>
      <c r="B108" s="12" t="s">
        <v>41</v>
      </c>
      <c r="C108" s="297"/>
      <c r="D108" s="297"/>
      <c r="E108" s="297"/>
    </row>
    <row r="109" spans="1:5" ht="12" customHeight="1">
      <c r="A109" s="15" t="s">
        <v>565</v>
      </c>
      <c r="B109" s="12" t="s">
        <v>641</v>
      </c>
      <c r="C109" s="296"/>
      <c r="D109" s="296"/>
      <c r="E109" s="296"/>
    </row>
    <row r="110" spans="1:5" ht="12" customHeight="1">
      <c r="A110" s="15" t="s">
        <v>566</v>
      </c>
      <c r="B110" s="12" t="s">
        <v>42</v>
      </c>
      <c r="C110" s="267"/>
      <c r="D110" s="267"/>
      <c r="E110" s="267"/>
    </row>
    <row r="111" spans="1:5" ht="12" customHeight="1">
      <c r="A111" s="15" t="s">
        <v>567</v>
      </c>
      <c r="B111" s="291" t="s">
        <v>688</v>
      </c>
      <c r="C111" s="267"/>
      <c r="D111" s="267"/>
      <c r="E111" s="267"/>
    </row>
    <row r="112" spans="1:5" ht="12" customHeight="1">
      <c r="A112" s="15" t="s">
        <v>576</v>
      </c>
      <c r="B112" s="290" t="s">
        <v>154</v>
      </c>
      <c r="C112" s="267"/>
      <c r="D112" s="267"/>
      <c r="E112" s="267"/>
    </row>
    <row r="113" spans="1:5" ht="12" customHeight="1">
      <c r="A113" s="15" t="s">
        <v>578</v>
      </c>
      <c r="B113" s="399" t="s">
        <v>47</v>
      </c>
      <c r="C113" s="267"/>
      <c r="D113" s="267"/>
      <c r="E113" s="267"/>
    </row>
    <row r="114" spans="1:5" ht="15.75">
      <c r="A114" s="15" t="s">
        <v>642</v>
      </c>
      <c r="B114" s="138" t="s">
        <v>30</v>
      </c>
      <c r="C114" s="267"/>
      <c r="D114" s="267"/>
      <c r="E114" s="267"/>
    </row>
    <row r="115" spans="1:5" ht="12" customHeight="1">
      <c r="A115" s="15" t="s">
        <v>643</v>
      </c>
      <c r="B115" s="138" t="s">
        <v>46</v>
      </c>
      <c r="C115" s="267"/>
      <c r="D115" s="267"/>
      <c r="E115" s="267"/>
    </row>
    <row r="116" spans="1:5" ht="12" customHeight="1">
      <c r="A116" s="15" t="s">
        <v>644</v>
      </c>
      <c r="B116" s="138" t="s">
        <v>45</v>
      </c>
      <c r="C116" s="267"/>
      <c r="D116" s="267"/>
      <c r="E116" s="267"/>
    </row>
    <row r="117" spans="1:5" ht="12" customHeight="1">
      <c r="A117" s="15" t="s">
        <v>38</v>
      </c>
      <c r="B117" s="138" t="s">
        <v>33</v>
      </c>
      <c r="C117" s="267"/>
      <c r="D117" s="267"/>
      <c r="E117" s="267"/>
    </row>
    <row r="118" spans="1:5" ht="12" customHeight="1">
      <c r="A118" s="15" t="s">
        <v>39</v>
      </c>
      <c r="B118" s="138" t="s">
        <v>44</v>
      </c>
      <c r="C118" s="267"/>
      <c r="D118" s="267"/>
      <c r="E118" s="267"/>
    </row>
    <row r="119" spans="1:5" ht="16.5" thickBot="1">
      <c r="A119" s="13" t="s">
        <v>40</v>
      </c>
      <c r="B119" s="138" t="s">
        <v>43</v>
      </c>
      <c r="C119" s="268"/>
      <c r="D119" s="268"/>
      <c r="E119" s="268"/>
    </row>
    <row r="120" spans="1:5" ht="12" customHeight="1" thickBot="1">
      <c r="A120" s="20" t="s">
        <v>476</v>
      </c>
      <c r="B120" s="120" t="s">
        <v>48</v>
      </c>
      <c r="C120" s="294">
        <f>+C121+C122</f>
        <v>0</v>
      </c>
      <c r="D120" s="294">
        <f>+D121+D122</f>
        <v>0</v>
      </c>
      <c r="E120" s="294">
        <f>+E121+E122</f>
        <v>0</v>
      </c>
    </row>
    <row r="121" spans="1:5" ht="12" customHeight="1">
      <c r="A121" s="15" t="s">
        <v>546</v>
      </c>
      <c r="B121" s="9" t="s">
        <v>515</v>
      </c>
      <c r="C121" s="297"/>
      <c r="D121" s="297"/>
      <c r="E121" s="297"/>
    </row>
    <row r="122" spans="1:5" ht="12" customHeight="1" thickBot="1">
      <c r="A122" s="16" t="s">
        <v>547</v>
      </c>
      <c r="B122" s="12" t="s">
        <v>516</v>
      </c>
      <c r="C122" s="298"/>
      <c r="D122" s="298"/>
      <c r="E122" s="298"/>
    </row>
    <row r="123" spans="1:5" ht="12" customHeight="1" thickBot="1">
      <c r="A123" s="20" t="s">
        <v>477</v>
      </c>
      <c r="B123" s="120" t="s">
        <v>49</v>
      </c>
      <c r="C123" s="294">
        <f>+C90+C106+C120</f>
        <v>2450000</v>
      </c>
      <c r="D123" s="294">
        <f>+D90+D106+D120</f>
        <v>2720000</v>
      </c>
      <c r="E123" s="294">
        <f>+E90+E106+E120</f>
        <v>2720000</v>
      </c>
    </row>
    <row r="124" spans="1:5" ht="12" customHeight="1" thickBot="1">
      <c r="A124" s="20" t="s">
        <v>478</v>
      </c>
      <c r="B124" s="120" t="s">
        <v>50</v>
      </c>
      <c r="C124" s="294">
        <f>+C125+C126+C127</f>
        <v>0</v>
      </c>
      <c r="D124" s="294">
        <f>+D125+D126+D127</f>
        <v>0</v>
      </c>
      <c r="E124" s="294">
        <f>+E125+E126+E127</f>
        <v>0</v>
      </c>
    </row>
    <row r="125" spans="1:5" ht="12" customHeight="1">
      <c r="A125" s="15" t="s">
        <v>550</v>
      </c>
      <c r="B125" s="9" t="s">
        <v>51</v>
      </c>
      <c r="C125" s="267"/>
      <c r="D125" s="267"/>
      <c r="E125" s="267"/>
    </row>
    <row r="126" spans="1:5" ht="12" customHeight="1">
      <c r="A126" s="15" t="s">
        <v>551</v>
      </c>
      <c r="B126" s="9" t="s">
        <v>52</v>
      </c>
      <c r="C126" s="267"/>
      <c r="D126" s="267"/>
      <c r="E126" s="267"/>
    </row>
    <row r="127" spans="1:5" ht="12" customHeight="1" thickBot="1">
      <c r="A127" s="13" t="s">
        <v>552</v>
      </c>
      <c r="B127" s="7" t="s">
        <v>53</v>
      </c>
      <c r="C127" s="267"/>
      <c r="D127" s="267"/>
      <c r="E127" s="267"/>
    </row>
    <row r="128" spans="1:5" ht="12" customHeight="1" thickBot="1">
      <c r="A128" s="20" t="s">
        <v>479</v>
      </c>
      <c r="B128" s="120" t="s">
        <v>113</v>
      </c>
      <c r="C128" s="294">
        <f>+C129+C130+C131+C132</f>
        <v>0</v>
      </c>
      <c r="D128" s="294">
        <f>+D129+D130+D131+D132</f>
        <v>0</v>
      </c>
      <c r="E128" s="294">
        <f>+E129+E130+E131+E132</f>
        <v>0</v>
      </c>
    </row>
    <row r="129" spans="1:5" ht="12" customHeight="1">
      <c r="A129" s="15" t="s">
        <v>553</v>
      </c>
      <c r="B129" s="9" t="s">
        <v>54</v>
      </c>
      <c r="C129" s="267"/>
      <c r="D129" s="267"/>
      <c r="E129" s="267"/>
    </row>
    <row r="130" spans="1:5" ht="12" customHeight="1">
      <c r="A130" s="15" t="s">
        <v>554</v>
      </c>
      <c r="B130" s="9" t="s">
        <v>55</v>
      </c>
      <c r="C130" s="267"/>
      <c r="D130" s="267"/>
      <c r="E130" s="267"/>
    </row>
    <row r="131" spans="1:5" ht="12" customHeight="1">
      <c r="A131" s="15" t="s">
        <v>755</v>
      </c>
      <c r="B131" s="9" t="s">
        <v>56</v>
      </c>
      <c r="C131" s="267"/>
      <c r="D131" s="267"/>
      <c r="E131" s="267"/>
    </row>
    <row r="132" spans="1:5" ht="12" customHeight="1" thickBot="1">
      <c r="A132" s="13" t="s">
        <v>756</v>
      </c>
      <c r="B132" s="7" t="s">
        <v>57</v>
      </c>
      <c r="C132" s="267"/>
      <c r="D132" s="267"/>
      <c r="E132" s="267"/>
    </row>
    <row r="133" spans="1:5" ht="12" customHeight="1" thickBot="1">
      <c r="A133" s="20" t="s">
        <v>480</v>
      </c>
      <c r="B133" s="120" t="s">
        <v>58</v>
      </c>
      <c r="C133" s="300">
        <f>+C134+C135+C136+C137</f>
        <v>0</v>
      </c>
      <c r="D133" s="300">
        <f>+D134+D135+D136+D137</f>
        <v>0</v>
      </c>
      <c r="E133" s="300">
        <f>+E134+E135+E136+E137</f>
        <v>0</v>
      </c>
    </row>
    <row r="134" spans="1:5" ht="12" customHeight="1">
      <c r="A134" s="15" t="s">
        <v>555</v>
      </c>
      <c r="B134" s="9" t="s">
        <v>59</v>
      </c>
      <c r="C134" s="267"/>
      <c r="D134" s="267"/>
      <c r="E134" s="267"/>
    </row>
    <row r="135" spans="1:5" ht="12" customHeight="1">
      <c r="A135" s="15" t="s">
        <v>556</v>
      </c>
      <c r="B135" s="9" t="s">
        <v>69</v>
      </c>
      <c r="C135" s="267"/>
      <c r="D135" s="267"/>
      <c r="E135" s="267"/>
    </row>
    <row r="136" spans="1:5" ht="12" customHeight="1">
      <c r="A136" s="15" t="s">
        <v>767</v>
      </c>
      <c r="B136" s="9" t="s">
        <v>60</v>
      </c>
      <c r="C136" s="267"/>
      <c r="D136" s="267"/>
      <c r="E136" s="267"/>
    </row>
    <row r="137" spans="1:5" ht="12" customHeight="1" thickBot="1">
      <c r="A137" s="13" t="s">
        <v>768</v>
      </c>
      <c r="B137" s="7" t="s">
        <v>61</v>
      </c>
      <c r="C137" s="267"/>
      <c r="D137" s="267"/>
      <c r="E137" s="267"/>
    </row>
    <row r="138" spans="1:5" ht="12" customHeight="1" thickBot="1">
      <c r="A138" s="20" t="s">
        <v>481</v>
      </c>
      <c r="B138" s="120" t="s">
        <v>62</v>
      </c>
      <c r="C138" s="303">
        <f>+C139+C140+C141+C142</f>
        <v>0</v>
      </c>
      <c r="D138" s="303">
        <f>+D139+D140+D141+D142</f>
        <v>0</v>
      </c>
      <c r="E138" s="303">
        <f>+E139+E140+E141+E142</f>
        <v>0</v>
      </c>
    </row>
    <row r="139" spans="1:5" ht="12" customHeight="1">
      <c r="A139" s="15" t="s">
        <v>635</v>
      </c>
      <c r="B139" s="9" t="s">
        <v>63</v>
      </c>
      <c r="C139" s="267"/>
      <c r="D139" s="267"/>
      <c r="E139" s="267"/>
    </row>
    <row r="140" spans="1:5" ht="12" customHeight="1">
      <c r="A140" s="15" t="s">
        <v>636</v>
      </c>
      <c r="B140" s="9" t="s">
        <v>64</v>
      </c>
      <c r="C140" s="267"/>
      <c r="D140" s="267"/>
      <c r="E140" s="267"/>
    </row>
    <row r="141" spans="1:5" ht="12" customHeight="1">
      <c r="A141" s="15" t="s">
        <v>687</v>
      </c>
      <c r="B141" s="9" t="s">
        <v>65</v>
      </c>
      <c r="C141" s="267"/>
      <c r="D141" s="267"/>
      <c r="E141" s="267"/>
    </row>
    <row r="142" spans="1:5" ht="12" customHeight="1" thickBot="1">
      <c r="A142" s="15" t="s">
        <v>770</v>
      </c>
      <c r="B142" s="9" t="s">
        <v>66</v>
      </c>
      <c r="C142" s="267"/>
      <c r="D142" s="267"/>
      <c r="E142" s="267"/>
    </row>
    <row r="143" spans="1:9" ht="15" customHeight="1" thickBot="1">
      <c r="A143" s="20" t="s">
        <v>482</v>
      </c>
      <c r="B143" s="120" t="s">
        <v>67</v>
      </c>
      <c r="C143" s="415">
        <f>+C124+C128+C133+C138</f>
        <v>0</v>
      </c>
      <c r="D143" s="415">
        <f>+D124+D128+D133+D138</f>
        <v>0</v>
      </c>
      <c r="E143" s="415">
        <f>+E124+E128+E133+E138</f>
        <v>0</v>
      </c>
      <c r="F143" s="416"/>
      <c r="G143" s="417"/>
      <c r="H143" s="417"/>
      <c r="I143" s="417"/>
    </row>
    <row r="144" spans="1:5" s="402" customFormat="1" ht="12.75" customHeight="1" thickBot="1">
      <c r="A144" s="292" t="s">
        <v>483</v>
      </c>
      <c r="B144" s="376" t="s">
        <v>68</v>
      </c>
      <c r="C144" s="415">
        <f>+C123+C143</f>
        <v>2450000</v>
      </c>
      <c r="D144" s="415">
        <f>+D123+D143</f>
        <v>2720000</v>
      </c>
      <c r="E144" s="415">
        <f>+E123+E143</f>
        <v>2720000</v>
      </c>
    </row>
    <row r="145" ht="7.5" customHeight="1"/>
    <row r="146" spans="1:5" ht="15.75">
      <c r="A146" s="1062" t="s">
        <v>70</v>
      </c>
      <c r="B146" s="1062"/>
      <c r="C146" s="1062"/>
      <c r="D146" s="400"/>
      <c r="E146" s="400"/>
    </row>
    <row r="147" spans="1:5" ht="15" customHeight="1" thickBot="1">
      <c r="A147" s="1059" t="s">
        <v>608</v>
      </c>
      <c r="B147" s="1059"/>
      <c r="C147" s="304"/>
      <c r="D147" s="304"/>
      <c r="E147" s="304"/>
    </row>
    <row r="148" spans="1:5" ht="13.5" customHeight="1" thickBot="1">
      <c r="A148" s="20">
        <v>1</v>
      </c>
      <c r="B148" s="29" t="s">
        <v>71</v>
      </c>
      <c r="C148" s="294">
        <f>+C60-C123</f>
        <v>0</v>
      </c>
      <c r="D148" s="294">
        <f>+D60-D123</f>
        <v>0</v>
      </c>
      <c r="E148" s="294">
        <f>+E60-E123</f>
        <v>0</v>
      </c>
    </row>
    <row r="149" spans="1:5" ht="27.75" customHeight="1" thickBot="1">
      <c r="A149" s="20" t="s">
        <v>475</v>
      </c>
      <c r="B149" s="29" t="s">
        <v>72</v>
      </c>
      <c r="C149" s="294">
        <f>+C83-C143</f>
        <v>0</v>
      </c>
      <c r="D149" s="294">
        <f>+D83-D143</f>
        <v>0</v>
      </c>
      <c r="E149" s="294">
        <f>+E83-E143</f>
        <v>0</v>
      </c>
    </row>
    <row r="151" ht="15.75">
      <c r="A151" s="377" t="s">
        <v>894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Tát Város Önkormányzat
2018. ÉVI KÖLTSÉGVETÉS
ÖNKÉNT VÁLLALT FELADATAINAK MÉRLEGE
&amp;R&amp;"Times New Roman CE,Félkövér dőlt"&amp;11 1.3. melléklet az  1/2018. (I.30.) önkormányzati rendelethez</oddHeader>
  </headerFooter>
  <rowBreaks count="1" manualBreakCount="1">
    <brk id="85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H18" sqref="H18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200" t="s">
        <v>225</v>
      </c>
      <c r="B1" s="1200"/>
      <c r="C1" s="1200"/>
      <c r="D1" s="1200"/>
      <c r="E1" s="1200"/>
      <c r="F1" s="1200"/>
      <c r="G1" s="1200"/>
    </row>
    <row r="2" spans="1:7" ht="14.25">
      <c r="A2" s="618"/>
      <c r="B2" s="618"/>
      <c r="C2" s="618"/>
      <c r="D2" s="618"/>
      <c r="E2" s="618"/>
      <c r="F2" s="618"/>
      <c r="G2" s="973" t="s">
        <v>108</v>
      </c>
    </row>
    <row r="3" spans="1:7" ht="15.75" thickBot="1">
      <c r="A3" s="582"/>
      <c r="B3" s="582"/>
      <c r="C3" s="582"/>
      <c r="D3" s="582"/>
      <c r="E3" s="582"/>
      <c r="F3" s="582"/>
      <c r="G3" s="583"/>
    </row>
    <row r="4" spans="1:7" ht="12.75">
      <c r="A4" s="1201" t="s">
        <v>652</v>
      </c>
      <c r="B4" s="1204" t="s">
        <v>279</v>
      </c>
      <c r="C4" s="1207" t="s">
        <v>226</v>
      </c>
      <c r="D4" s="1208"/>
      <c r="E4" s="1208"/>
      <c r="F4" s="1208"/>
      <c r="G4" s="1211" t="s">
        <v>227</v>
      </c>
    </row>
    <row r="5" spans="1:7" ht="30.75" customHeight="1">
      <c r="A5" s="1202"/>
      <c r="B5" s="1205"/>
      <c r="C5" s="1209"/>
      <c r="D5" s="1210"/>
      <c r="E5" s="1210"/>
      <c r="F5" s="1210"/>
      <c r="G5" s="1212"/>
    </row>
    <row r="6" spans="1:7" ht="34.5" customHeight="1" thickBot="1">
      <c r="A6" s="1203"/>
      <c r="B6" s="1206"/>
      <c r="C6" s="584" t="s">
        <v>262</v>
      </c>
      <c r="D6" s="584" t="s">
        <v>797</v>
      </c>
      <c r="E6" s="584" t="s">
        <v>840</v>
      </c>
      <c r="F6" s="585" t="s">
        <v>846</v>
      </c>
      <c r="G6" s="1213"/>
    </row>
    <row r="7" spans="1:7" ht="12.75">
      <c r="A7" s="586">
        <v>1</v>
      </c>
      <c r="B7" s="587">
        <v>2</v>
      </c>
      <c r="C7" s="587">
        <v>3</v>
      </c>
      <c r="D7" s="587">
        <v>4</v>
      </c>
      <c r="E7" s="587">
        <v>5</v>
      </c>
      <c r="F7" s="588">
        <v>6</v>
      </c>
      <c r="G7" s="589">
        <v>7</v>
      </c>
    </row>
    <row r="8" spans="1:7" ht="15" customHeight="1">
      <c r="A8" s="590" t="s">
        <v>512</v>
      </c>
      <c r="B8" s="591" t="s">
        <v>508</v>
      </c>
      <c r="C8" s="592">
        <v>120900000</v>
      </c>
      <c r="D8" s="592">
        <f>C8*102%</f>
        <v>123318000</v>
      </c>
      <c r="E8" s="592">
        <f>D8*102%</f>
        <v>125784360</v>
      </c>
      <c r="F8" s="593">
        <f>E8*102%</f>
        <v>128300047.2</v>
      </c>
      <c r="G8" s="594">
        <f>+C8+D8+E8+F8</f>
        <v>498302407.2</v>
      </c>
    </row>
    <row r="9" spans="1:7" ht="12.75" customHeight="1">
      <c r="A9" s="590" t="s">
        <v>228</v>
      </c>
      <c r="B9" s="591" t="s">
        <v>517</v>
      </c>
      <c r="C9" s="592">
        <v>0</v>
      </c>
      <c r="D9" s="592">
        <v>0</v>
      </c>
      <c r="E9" s="592">
        <v>0</v>
      </c>
      <c r="F9" s="593">
        <v>0</v>
      </c>
      <c r="G9" s="594">
        <f aca="true" t="shared" si="0" ref="G9:G34">+C9+D9+E9+F9</f>
        <v>0</v>
      </c>
    </row>
    <row r="10" spans="1:7" ht="12.75" customHeight="1">
      <c r="A10" s="590" t="s">
        <v>229</v>
      </c>
      <c r="B10" s="591" t="s">
        <v>518</v>
      </c>
      <c r="C10" s="592">
        <v>500000</v>
      </c>
      <c r="D10" s="592">
        <f aca="true" t="shared" si="1" ref="D10:F11">C10*102%</f>
        <v>510000</v>
      </c>
      <c r="E10" s="592">
        <f t="shared" si="1"/>
        <v>520200</v>
      </c>
      <c r="F10" s="593">
        <f t="shared" si="1"/>
        <v>530604</v>
      </c>
      <c r="G10" s="594">
        <f t="shared" si="0"/>
        <v>2060804</v>
      </c>
    </row>
    <row r="11" spans="1:7" ht="36" customHeight="1">
      <c r="A11" s="590" t="s">
        <v>230</v>
      </c>
      <c r="B11" s="591" t="s">
        <v>158</v>
      </c>
      <c r="C11" s="592">
        <v>2600000</v>
      </c>
      <c r="D11" s="592">
        <f t="shared" si="1"/>
        <v>2652000</v>
      </c>
      <c r="E11" s="592">
        <f t="shared" si="1"/>
        <v>2705040</v>
      </c>
      <c r="F11" s="593">
        <f t="shared" si="1"/>
        <v>2759140.8000000003</v>
      </c>
      <c r="G11" s="1030">
        <f>C11+D11+E11+F11</f>
        <v>10716180.8</v>
      </c>
    </row>
    <row r="12" spans="1:7" ht="15.75" customHeight="1">
      <c r="A12" s="590" t="s">
        <v>231</v>
      </c>
      <c r="B12" s="591" t="s">
        <v>232</v>
      </c>
      <c r="C12" s="592">
        <v>0</v>
      </c>
      <c r="D12" s="592">
        <v>0</v>
      </c>
      <c r="E12" s="592">
        <v>0</v>
      </c>
      <c r="F12" s="593">
        <v>0</v>
      </c>
      <c r="G12" s="594">
        <f t="shared" si="0"/>
        <v>0</v>
      </c>
    </row>
    <row r="13" spans="1:7" ht="24" customHeight="1">
      <c r="A13" s="590" t="s">
        <v>233</v>
      </c>
      <c r="B13" s="591" t="s">
        <v>234</v>
      </c>
      <c r="C13" s="592">
        <v>0</v>
      </c>
      <c r="D13" s="592">
        <v>0</v>
      </c>
      <c r="E13" s="592">
        <v>0</v>
      </c>
      <c r="F13" s="593">
        <v>0</v>
      </c>
      <c r="G13" s="594">
        <f t="shared" si="0"/>
        <v>0</v>
      </c>
    </row>
    <row r="14" spans="1:7" ht="15" customHeight="1" thickBot="1">
      <c r="A14" s="595" t="s">
        <v>651</v>
      </c>
      <c r="B14" s="596" t="s">
        <v>235</v>
      </c>
      <c r="C14" s="597">
        <v>0</v>
      </c>
      <c r="D14" s="597">
        <v>0</v>
      </c>
      <c r="E14" s="597">
        <v>0</v>
      </c>
      <c r="F14" s="598">
        <v>0</v>
      </c>
      <c r="G14" s="599">
        <f t="shared" si="0"/>
        <v>0</v>
      </c>
    </row>
    <row r="15" spans="1:7" ht="14.25" customHeight="1" thickBot="1">
      <c r="A15" s="600" t="s">
        <v>236</v>
      </c>
      <c r="B15" s="601" t="s">
        <v>237</v>
      </c>
      <c r="C15" s="602">
        <f>C8+C10+C11</f>
        <v>124000000</v>
      </c>
      <c r="D15" s="602">
        <f>D8+D10+D11</f>
        <v>126480000</v>
      </c>
      <c r="E15" s="602">
        <f>E8+E10+E11</f>
        <v>129009600</v>
      </c>
      <c r="F15" s="602">
        <f>F8+F10+F11</f>
        <v>131589792</v>
      </c>
      <c r="G15" s="604">
        <f>G8+G10+G11</f>
        <v>511079392</v>
      </c>
    </row>
    <row r="16" spans="1:7" ht="15" customHeight="1" thickBot="1">
      <c r="A16" s="605" t="s">
        <v>238</v>
      </c>
      <c r="B16" s="606" t="s">
        <v>239</v>
      </c>
      <c r="C16" s="607">
        <f>+C15*0.5</f>
        <v>62000000</v>
      </c>
      <c r="D16" s="607">
        <f>+D15*0.5</f>
        <v>63240000</v>
      </c>
      <c r="E16" s="607">
        <f>+E15*0.5</f>
        <v>64504800</v>
      </c>
      <c r="F16" s="607">
        <f>+F15*0.5</f>
        <v>65794896</v>
      </c>
      <c r="G16" s="604">
        <f t="shared" si="0"/>
        <v>255539696</v>
      </c>
    </row>
    <row r="17" spans="1:7" ht="26.25" customHeight="1" thickBot="1">
      <c r="A17" s="600" t="s">
        <v>240</v>
      </c>
      <c r="B17" s="608">
        <v>10</v>
      </c>
      <c r="C17" s="602">
        <f>SUM(C18:C24)</f>
        <v>0</v>
      </c>
      <c r="D17" s="602">
        <f>SUM(D18:D24)</f>
        <v>0</v>
      </c>
      <c r="E17" s="602">
        <f>SUM(E18:E24)</f>
        <v>0</v>
      </c>
      <c r="F17" s="603">
        <f>SUM(F18:F24)</f>
        <v>0</v>
      </c>
      <c r="G17" s="604">
        <f t="shared" si="0"/>
        <v>0</v>
      </c>
    </row>
    <row r="18" spans="1:7" ht="18" customHeight="1">
      <c r="A18" s="609" t="s">
        <v>241</v>
      </c>
      <c r="B18" s="610">
        <v>11</v>
      </c>
      <c r="C18" s="611">
        <v>0</v>
      </c>
      <c r="D18" s="611">
        <v>0</v>
      </c>
      <c r="E18" s="611">
        <v>0</v>
      </c>
      <c r="F18" s="612">
        <v>0</v>
      </c>
      <c r="G18" s="613">
        <f t="shared" si="0"/>
        <v>0</v>
      </c>
    </row>
    <row r="19" spans="1:7" ht="15" customHeight="1">
      <c r="A19" s="590" t="s">
        <v>242</v>
      </c>
      <c r="B19" s="614">
        <v>12</v>
      </c>
      <c r="C19" s="592">
        <v>0</v>
      </c>
      <c r="D19" s="592">
        <v>0</v>
      </c>
      <c r="E19" s="592">
        <v>0</v>
      </c>
      <c r="F19" s="593">
        <v>0</v>
      </c>
      <c r="G19" s="594">
        <f t="shared" si="0"/>
        <v>0</v>
      </c>
    </row>
    <row r="20" spans="1:7" ht="14.25" customHeight="1">
      <c r="A20" s="590" t="s">
        <v>243</v>
      </c>
      <c r="B20" s="614">
        <v>13</v>
      </c>
      <c r="C20" s="592">
        <v>0</v>
      </c>
      <c r="D20" s="592">
        <v>0</v>
      </c>
      <c r="E20" s="592">
        <v>0</v>
      </c>
      <c r="F20" s="593">
        <v>0</v>
      </c>
      <c r="G20" s="594">
        <f t="shared" si="0"/>
        <v>0</v>
      </c>
    </row>
    <row r="21" spans="1:7" ht="14.25" customHeight="1">
      <c r="A21" s="590" t="s">
        <v>244</v>
      </c>
      <c r="B21" s="614">
        <v>14</v>
      </c>
      <c r="C21" s="592">
        <v>0</v>
      </c>
      <c r="D21" s="592">
        <v>0</v>
      </c>
      <c r="E21" s="592">
        <v>0</v>
      </c>
      <c r="F21" s="593">
        <v>0</v>
      </c>
      <c r="G21" s="594">
        <f t="shared" si="0"/>
        <v>0</v>
      </c>
    </row>
    <row r="22" spans="1:7" ht="15" customHeight="1">
      <c r="A22" s="590" t="s">
        <v>245</v>
      </c>
      <c r="B22" s="614">
        <v>15</v>
      </c>
      <c r="C22" s="592">
        <v>0</v>
      </c>
      <c r="D22" s="592">
        <v>0</v>
      </c>
      <c r="E22" s="592">
        <v>0</v>
      </c>
      <c r="F22" s="593">
        <v>0</v>
      </c>
      <c r="G22" s="594">
        <f t="shared" si="0"/>
        <v>0</v>
      </c>
    </row>
    <row r="23" spans="1:7" ht="15" customHeight="1">
      <c r="A23" s="590" t="s">
        <v>246</v>
      </c>
      <c r="B23" s="614">
        <v>16</v>
      </c>
      <c r="C23" s="592">
        <v>0</v>
      </c>
      <c r="D23" s="592">
        <v>0</v>
      </c>
      <c r="E23" s="592">
        <v>0</v>
      </c>
      <c r="F23" s="593">
        <v>0</v>
      </c>
      <c r="G23" s="594">
        <f t="shared" si="0"/>
        <v>0</v>
      </c>
    </row>
    <row r="24" spans="1:7" ht="15" customHeight="1" thickBot="1">
      <c r="A24" s="595" t="s">
        <v>247</v>
      </c>
      <c r="B24" s="615">
        <v>17</v>
      </c>
      <c r="C24" s="597">
        <v>0</v>
      </c>
      <c r="D24" s="597">
        <v>0</v>
      </c>
      <c r="E24" s="597">
        <v>0</v>
      </c>
      <c r="F24" s="598">
        <v>0</v>
      </c>
      <c r="G24" s="599">
        <f t="shared" si="0"/>
        <v>0</v>
      </c>
    </row>
    <row r="25" spans="1:7" ht="35.25" customHeight="1" thickBot="1">
      <c r="A25" s="600" t="s">
        <v>248</v>
      </c>
      <c r="B25" s="608">
        <v>18</v>
      </c>
      <c r="C25" s="602">
        <f>SUM(C26:C32)</f>
        <v>0</v>
      </c>
      <c r="D25" s="602">
        <f>SUM(D26:D32)</f>
        <v>0</v>
      </c>
      <c r="E25" s="602">
        <f>SUM(E26:E32)</f>
        <v>0</v>
      </c>
      <c r="F25" s="603">
        <f>SUM(F26:F32)</f>
        <v>0</v>
      </c>
      <c r="G25" s="604">
        <f t="shared" si="0"/>
        <v>0</v>
      </c>
    </row>
    <row r="26" spans="1:7" ht="16.5" customHeight="1">
      <c r="A26" s="609" t="s">
        <v>241</v>
      </c>
      <c r="B26" s="610">
        <v>19</v>
      </c>
      <c r="C26" s="611">
        <v>0</v>
      </c>
      <c r="D26" s="611">
        <v>0</v>
      </c>
      <c r="E26" s="611">
        <v>0</v>
      </c>
      <c r="F26" s="612">
        <v>0</v>
      </c>
      <c r="G26" s="613">
        <f t="shared" si="0"/>
        <v>0</v>
      </c>
    </row>
    <row r="27" spans="1:7" ht="15.75" customHeight="1">
      <c r="A27" s="590" t="s">
        <v>242</v>
      </c>
      <c r="B27" s="614">
        <v>20</v>
      </c>
      <c r="C27" s="592">
        <v>0</v>
      </c>
      <c r="D27" s="592">
        <v>0</v>
      </c>
      <c r="E27" s="592">
        <v>0</v>
      </c>
      <c r="F27" s="593">
        <v>0</v>
      </c>
      <c r="G27" s="594">
        <f t="shared" si="0"/>
        <v>0</v>
      </c>
    </row>
    <row r="28" spans="1:7" ht="15.75" customHeight="1">
      <c r="A28" s="590" t="s">
        <v>243</v>
      </c>
      <c r="B28" s="614">
        <v>21</v>
      </c>
      <c r="C28" s="592">
        <v>0</v>
      </c>
      <c r="D28" s="592">
        <v>0</v>
      </c>
      <c r="E28" s="592">
        <v>0</v>
      </c>
      <c r="F28" s="593">
        <v>0</v>
      </c>
      <c r="G28" s="594">
        <f t="shared" si="0"/>
        <v>0</v>
      </c>
    </row>
    <row r="29" spans="1:7" ht="12.75">
      <c r="A29" s="590" t="s">
        <v>244</v>
      </c>
      <c r="B29" s="614">
        <v>22</v>
      </c>
      <c r="C29" s="592">
        <v>0</v>
      </c>
      <c r="D29" s="592">
        <v>0</v>
      </c>
      <c r="E29" s="592">
        <v>0</v>
      </c>
      <c r="F29" s="593">
        <v>0</v>
      </c>
      <c r="G29" s="594">
        <f t="shared" si="0"/>
        <v>0</v>
      </c>
    </row>
    <row r="30" spans="1:7" ht="12.75">
      <c r="A30" s="590" t="s">
        <v>245</v>
      </c>
      <c r="B30" s="614">
        <v>23</v>
      </c>
      <c r="C30" s="592">
        <v>0</v>
      </c>
      <c r="D30" s="592">
        <v>0</v>
      </c>
      <c r="E30" s="592">
        <v>0</v>
      </c>
      <c r="F30" s="593">
        <v>0</v>
      </c>
      <c r="G30" s="594">
        <f t="shared" si="0"/>
        <v>0</v>
      </c>
    </row>
    <row r="31" spans="1:7" ht="12.75">
      <c r="A31" s="590" t="s">
        <v>246</v>
      </c>
      <c r="B31" s="614">
        <v>24</v>
      </c>
      <c r="C31" s="592">
        <v>0</v>
      </c>
      <c r="D31" s="592">
        <v>0</v>
      </c>
      <c r="E31" s="592">
        <v>0</v>
      </c>
      <c r="F31" s="593">
        <v>0</v>
      </c>
      <c r="G31" s="594">
        <f t="shared" si="0"/>
        <v>0</v>
      </c>
    </row>
    <row r="32" spans="1:7" ht="18" customHeight="1" thickBot="1">
      <c r="A32" s="595" t="s">
        <v>247</v>
      </c>
      <c r="B32" s="615">
        <v>25</v>
      </c>
      <c r="C32" s="597">
        <v>0</v>
      </c>
      <c r="D32" s="597">
        <v>0</v>
      </c>
      <c r="E32" s="597">
        <v>0</v>
      </c>
      <c r="F32" s="598">
        <v>0</v>
      </c>
      <c r="G32" s="599">
        <f t="shared" si="0"/>
        <v>0</v>
      </c>
    </row>
    <row r="33" spans="1:7" ht="17.25" customHeight="1" thickBot="1">
      <c r="A33" s="600" t="s">
        <v>249</v>
      </c>
      <c r="B33" s="608">
        <v>26</v>
      </c>
      <c r="C33" s="602">
        <f>+C17+C25</f>
        <v>0</v>
      </c>
      <c r="D33" s="602">
        <f>+D17+D25</f>
        <v>0</v>
      </c>
      <c r="E33" s="602">
        <f>+E17+E25</f>
        <v>0</v>
      </c>
      <c r="F33" s="603">
        <f>+F17+F25</f>
        <v>0</v>
      </c>
      <c r="G33" s="604">
        <f t="shared" si="0"/>
        <v>0</v>
      </c>
    </row>
    <row r="34" spans="1:7" ht="21" customHeight="1" thickBot="1">
      <c r="A34" s="605" t="s">
        <v>250</v>
      </c>
      <c r="B34" s="616">
        <v>27</v>
      </c>
      <c r="C34" s="607">
        <f>+C16-C33</f>
        <v>62000000</v>
      </c>
      <c r="D34" s="607">
        <f>+D16-D33</f>
        <v>63240000</v>
      </c>
      <c r="E34" s="607">
        <f>+E16-E33</f>
        <v>64504800</v>
      </c>
      <c r="F34" s="607">
        <f>+F16-F33</f>
        <v>65794896</v>
      </c>
      <c r="G34" s="617">
        <f t="shared" si="0"/>
        <v>255539696</v>
      </c>
    </row>
    <row r="35" spans="1:7" ht="15">
      <c r="A35" s="582"/>
      <c r="B35" s="582"/>
      <c r="C35" s="582"/>
      <c r="D35" s="582"/>
      <c r="E35" s="582"/>
      <c r="F35" s="582"/>
      <c r="G35" s="582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">
      <selection activeCell="C137" sqref="C137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3" width="21.625" style="378" customWidth="1"/>
    <col min="4" max="4" width="19.50390625" style="400" bestFit="1" customWidth="1"/>
    <col min="5" max="5" width="20.00390625" style="400" customWidth="1"/>
    <col min="6" max="6" width="20.50390625" style="400" customWidth="1"/>
    <col min="7" max="16384" width="9.375" style="400" customWidth="1"/>
  </cols>
  <sheetData>
    <row r="1" spans="1:3" ht="15.75" customHeight="1">
      <c r="A1" s="1060" t="s">
        <v>471</v>
      </c>
      <c r="B1" s="1060"/>
      <c r="C1" s="1060"/>
    </row>
    <row r="2" spans="1:6" ht="15.75" customHeight="1" thickBot="1">
      <c r="A2" s="1059" t="s">
        <v>606</v>
      </c>
      <c r="B2" s="1059"/>
      <c r="C2" s="304"/>
      <c r="F2" s="304"/>
    </row>
    <row r="3" spans="1:6" ht="37.5" customHeight="1" thickBot="1">
      <c r="A3" s="23" t="s">
        <v>527</v>
      </c>
      <c r="B3" s="24" t="s">
        <v>473</v>
      </c>
      <c r="C3" s="38" t="s">
        <v>844</v>
      </c>
      <c r="D3" s="38" t="s">
        <v>385</v>
      </c>
      <c r="E3" s="38" t="s">
        <v>798</v>
      </c>
      <c r="F3" s="38" t="s">
        <v>845</v>
      </c>
    </row>
    <row r="4" spans="1:6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  <c r="F4" s="397">
        <v>6</v>
      </c>
    </row>
    <row r="5" spans="1:6" s="402" customFormat="1" ht="12" customHeight="1" thickBot="1">
      <c r="A5" s="20" t="s">
        <v>474</v>
      </c>
      <c r="B5" s="21" t="s">
        <v>711</v>
      </c>
      <c r="C5" s="294">
        <f>+C6+C7+C8+C9+C10+C11</f>
        <v>418872964</v>
      </c>
      <c r="D5" s="294">
        <f>C5*102%</f>
        <v>427250423.28000003</v>
      </c>
      <c r="E5" s="294">
        <f>C5*104%</f>
        <v>435627882.56</v>
      </c>
      <c r="F5" s="294">
        <f>C5*106%</f>
        <v>444005341.84000003</v>
      </c>
    </row>
    <row r="6" spans="1:6" s="402" customFormat="1" ht="12" customHeight="1">
      <c r="A6" s="15" t="s">
        <v>557</v>
      </c>
      <c r="B6" s="403" t="s">
        <v>712</v>
      </c>
      <c r="C6" s="961">
        <v>136022050</v>
      </c>
      <c r="D6" s="936">
        <f aca="true" t="shared" si="0" ref="D6:D69">C6*102%</f>
        <v>138742491</v>
      </c>
      <c r="E6" s="935">
        <f aca="true" t="shared" si="1" ref="E6:E69">C6*104%</f>
        <v>141462932</v>
      </c>
      <c r="F6" s="935">
        <f aca="true" t="shared" si="2" ref="F6:F69">C6*106%</f>
        <v>144183373</v>
      </c>
    </row>
    <row r="7" spans="1:6" s="402" customFormat="1" ht="12" customHeight="1">
      <c r="A7" s="14" t="s">
        <v>558</v>
      </c>
      <c r="B7" s="404" t="s">
        <v>713</v>
      </c>
      <c r="C7" s="958">
        <v>127078800</v>
      </c>
      <c r="D7" s="937">
        <f t="shared" si="0"/>
        <v>129620376</v>
      </c>
      <c r="E7" s="938">
        <f t="shared" si="1"/>
        <v>132161952</v>
      </c>
      <c r="F7" s="938">
        <f t="shared" si="2"/>
        <v>134703528</v>
      </c>
    </row>
    <row r="8" spans="1:6" s="402" customFormat="1" ht="12" customHeight="1">
      <c r="A8" s="14" t="s">
        <v>559</v>
      </c>
      <c r="B8" s="404" t="s">
        <v>714</v>
      </c>
      <c r="C8" s="958">
        <v>149147364</v>
      </c>
      <c r="D8" s="937">
        <f t="shared" si="0"/>
        <v>152130311.28</v>
      </c>
      <c r="E8" s="938">
        <f t="shared" si="1"/>
        <v>155113258.56</v>
      </c>
      <c r="F8" s="938">
        <f t="shared" si="2"/>
        <v>158096205.84</v>
      </c>
    </row>
    <row r="9" spans="1:6" s="402" customFormat="1" ht="12" customHeight="1">
      <c r="A9" s="14" t="s">
        <v>560</v>
      </c>
      <c r="B9" s="404" t="s">
        <v>715</v>
      </c>
      <c r="C9" s="958">
        <v>6624750</v>
      </c>
      <c r="D9" s="937">
        <f t="shared" si="0"/>
        <v>6757245</v>
      </c>
      <c r="E9" s="938">
        <f t="shared" si="1"/>
        <v>6889740</v>
      </c>
      <c r="F9" s="938">
        <f t="shared" si="2"/>
        <v>7022235</v>
      </c>
    </row>
    <row r="10" spans="1:6" s="402" customFormat="1" ht="12" customHeight="1">
      <c r="A10" s="14" t="s">
        <v>602</v>
      </c>
      <c r="B10" s="404" t="s">
        <v>716</v>
      </c>
      <c r="C10" s="958"/>
      <c r="D10" s="937">
        <f t="shared" si="0"/>
        <v>0</v>
      </c>
      <c r="E10" s="938">
        <f t="shared" si="1"/>
        <v>0</v>
      </c>
      <c r="F10" s="938">
        <f t="shared" si="2"/>
        <v>0</v>
      </c>
    </row>
    <row r="11" spans="1:6" s="402" customFormat="1" ht="12" customHeight="1" thickBot="1">
      <c r="A11" s="16" t="s">
        <v>561</v>
      </c>
      <c r="B11" s="405" t="s">
        <v>717</v>
      </c>
      <c r="C11" s="958"/>
      <c r="D11" s="939">
        <f t="shared" si="0"/>
        <v>0</v>
      </c>
      <c r="E11" s="940">
        <f t="shared" si="1"/>
        <v>0</v>
      </c>
      <c r="F11" s="940">
        <f t="shared" si="2"/>
        <v>0</v>
      </c>
    </row>
    <row r="12" spans="1:6" s="402" customFormat="1" ht="12" customHeight="1" thickBot="1">
      <c r="A12" s="20" t="s">
        <v>475</v>
      </c>
      <c r="B12" s="289" t="s">
        <v>718</v>
      </c>
      <c r="C12" s="300">
        <f>+C13+C14+C15+C16+C17</f>
        <v>11262000</v>
      </c>
      <c r="D12" s="294">
        <f t="shared" si="0"/>
        <v>11487240</v>
      </c>
      <c r="E12" s="294">
        <f t="shared" si="1"/>
        <v>11712480</v>
      </c>
      <c r="F12" s="294">
        <f t="shared" si="2"/>
        <v>11937720</v>
      </c>
    </row>
    <row r="13" spans="1:6" s="402" customFormat="1" ht="12" customHeight="1">
      <c r="A13" s="15" t="s">
        <v>563</v>
      </c>
      <c r="B13" s="403" t="s">
        <v>719</v>
      </c>
      <c r="C13" s="961"/>
      <c r="D13" s="936">
        <f t="shared" si="0"/>
        <v>0</v>
      </c>
      <c r="E13" s="935">
        <f t="shared" si="1"/>
        <v>0</v>
      </c>
      <c r="F13" s="935">
        <f t="shared" si="2"/>
        <v>0</v>
      </c>
    </row>
    <row r="14" spans="1:6" s="402" customFormat="1" ht="12" customHeight="1">
      <c r="A14" s="14" t="s">
        <v>564</v>
      </c>
      <c r="B14" s="404" t="s">
        <v>720</v>
      </c>
      <c r="C14" s="958"/>
      <c r="D14" s="937">
        <f t="shared" si="0"/>
        <v>0</v>
      </c>
      <c r="E14" s="938">
        <f t="shared" si="1"/>
        <v>0</v>
      </c>
      <c r="F14" s="938">
        <f t="shared" si="2"/>
        <v>0</v>
      </c>
    </row>
    <row r="15" spans="1:6" s="402" customFormat="1" ht="12" customHeight="1">
      <c r="A15" s="14" t="s">
        <v>565</v>
      </c>
      <c r="B15" s="404" t="s">
        <v>217</v>
      </c>
      <c r="C15" s="958">
        <v>11262000</v>
      </c>
      <c r="D15" s="937">
        <f t="shared" si="0"/>
        <v>11487240</v>
      </c>
      <c r="E15" s="938">
        <f t="shared" si="1"/>
        <v>11712480</v>
      </c>
      <c r="F15" s="938">
        <f t="shared" si="2"/>
        <v>11937720</v>
      </c>
    </row>
    <row r="16" spans="1:6" s="402" customFormat="1" ht="12" customHeight="1">
      <c r="A16" s="14" t="s">
        <v>566</v>
      </c>
      <c r="B16" s="404" t="s">
        <v>288</v>
      </c>
      <c r="C16" s="296"/>
      <c r="D16" s="937">
        <f t="shared" si="0"/>
        <v>0</v>
      </c>
      <c r="E16" s="938">
        <f t="shared" si="1"/>
        <v>0</v>
      </c>
      <c r="F16" s="938">
        <f t="shared" si="2"/>
        <v>0</v>
      </c>
    </row>
    <row r="17" spans="1:6" s="402" customFormat="1" ht="12" customHeight="1">
      <c r="A17" s="14" t="s">
        <v>567</v>
      </c>
      <c r="B17" s="404" t="s">
        <v>289</v>
      </c>
      <c r="C17" s="296"/>
      <c r="D17" s="937">
        <f t="shared" si="0"/>
        <v>0</v>
      </c>
      <c r="E17" s="938">
        <f t="shared" si="1"/>
        <v>0</v>
      </c>
      <c r="F17" s="938">
        <f t="shared" si="2"/>
        <v>0</v>
      </c>
    </row>
    <row r="18" spans="1:6" s="402" customFormat="1" ht="12" customHeight="1" thickBot="1">
      <c r="A18" s="16" t="s">
        <v>576</v>
      </c>
      <c r="B18" s="405" t="s">
        <v>722</v>
      </c>
      <c r="C18" s="298"/>
      <c r="D18" s="939">
        <f t="shared" si="0"/>
        <v>0</v>
      </c>
      <c r="E18" s="940">
        <f t="shared" si="1"/>
        <v>0</v>
      </c>
      <c r="F18" s="940">
        <f t="shared" si="2"/>
        <v>0</v>
      </c>
    </row>
    <row r="19" spans="1:6" s="402" customFormat="1" ht="12" customHeight="1" thickBot="1">
      <c r="A19" s="20" t="s">
        <v>476</v>
      </c>
      <c r="B19" s="21" t="s">
        <v>723</v>
      </c>
      <c r="C19" s="294">
        <f>+C20+C21+C22+C23+C24</f>
        <v>590251279</v>
      </c>
      <c r="D19" s="294">
        <f t="shared" si="0"/>
        <v>602056304.58</v>
      </c>
      <c r="E19" s="294">
        <f t="shared" si="1"/>
        <v>613861330.16</v>
      </c>
      <c r="F19" s="294">
        <f t="shared" si="2"/>
        <v>625666355.74</v>
      </c>
    </row>
    <row r="20" spans="1:6" s="402" customFormat="1" ht="12" customHeight="1">
      <c r="A20" s="15" t="s">
        <v>546</v>
      </c>
      <c r="B20" s="403" t="s">
        <v>455</v>
      </c>
      <c r="C20" s="297"/>
      <c r="D20" s="936">
        <f t="shared" si="0"/>
        <v>0</v>
      </c>
      <c r="E20" s="935">
        <f t="shared" si="1"/>
        <v>0</v>
      </c>
      <c r="F20" s="935">
        <f t="shared" si="2"/>
        <v>0</v>
      </c>
    </row>
    <row r="21" spans="1:6" s="402" customFormat="1" ht="12" customHeight="1">
      <c r="A21" s="14" t="s">
        <v>547</v>
      </c>
      <c r="B21" s="404" t="s">
        <v>725</v>
      </c>
      <c r="C21" s="296"/>
      <c r="D21" s="937">
        <f t="shared" si="0"/>
        <v>0</v>
      </c>
      <c r="E21" s="938">
        <f t="shared" si="1"/>
        <v>0</v>
      </c>
      <c r="F21" s="938">
        <f t="shared" si="2"/>
        <v>0</v>
      </c>
    </row>
    <row r="22" spans="1:6" s="402" customFormat="1" ht="12" customHeight="1">
      <c r="A22" s="14" t="s">
        <v>548</v>
      </c>
      <c r="B22" s="404" t="s">
        <v>150</v>
      </c>
      <c r="C22" s="296"/>
      <c r="D22" s="937">
        <f t="shared" si="0"/>
        <v>0</v>
      </c>
      <c r="E22" s="938">
        <f t="shared" si="1"/>
        <v>0</v>
      </c>
      <c r="F22" s="938">
        <f t="shared" si="2"/>
        <v>0</v>
      </c>
    </row>
    <row r="23" spans="1:6" s="402" customFormat="1" ht="12" customHeight="1">
      <c r="A23" s="14" t="s">
        <v>549</v>
      </c>
      <c r="B23" s="404" t="s">
        <v>726</v>
      </c>
      <c r="C23" s="958">
        <v>590251279</v>
      </c>
      <c r="D23" s="937">
        <f t="shared" si="0"/>
        <v>602056304.58</v>
      </c>
      <c r="E23" s="938">
        <f t="shared" si="1"/>
        <v>613861330.16</v>
      </c>
      <c r="F23" s="938">
        <f t="shared" si="2"/>
        <v>625666355.74</v>
      </c>
    </row>
    <row r="24" spans="1:6" s="402" customFormat="1" ht="12" customHeight="1">
      <c r="A24" s="14" t="s">
        <v>625</v>
      </c>
      <c r="B24" s="404" t="s">
        <v>811</v>
      </c>
      <c r="C24" s="958"/>
      <c r="D24" s="937">
        <f t="shared" si="0"/>
        <v>0</v>
      </c>
      <c r="E24" s="938">
        <f t="shared" si="1"/>
        <v>0</v>
      </c>
      <c r="F24" s="938">
        <f t="shared" si="2"/>
        <v>0</v>
      </c>
    </row>
    <row r="25" spans="1:6" s="402" customFormat="1" ht="12" customHeight="1" thickBot="1">
      <c r="A25" s="16" t="s">
        <v>626</v>
      </c>
      <c r="B25" s="405" t="s">
        <v>727</v>
      </c>
      <c r="C25" s="298"/>
      <c r="D25" s="939">
        <f t="shared" si="0"/>
        <v>0</v>
      </c>
      <c r="E25" s="940">
        <f t="shared" si="1"/>
        <v>0</v>
      </c>
      <c r="F25" s="940">
        <f t="shared" si="2"/>
        <v>0</v>
      </c>
    </row>
    <row r="26" spans="1:6" s="402" customFormat="1" ht="12" customHeight="1" thickBot="1">
      <c r="A26" s="20" t="s">
        <v>627</v>
      </c>
      <c r="B26" s="21" t="s">
        <v>728</v>
      </c>
      <c r="C26" s="300">
        <f>+C27+C30+C31+C33+C32</f>
        <v>144300000</v>
      </c>
      <c r="D26" s="294">
        <f t="shared" si="0"/>
        <v>147186000</v>
      </c>
      <c r="E26" s="294">
        <f t="shared" si="1"/>
        <v>150072000</v>
      </c>
      <c r="F26" s="294">
        <f t="shared" si="2"/>
        <v>152958000</v>
      </c>
    </row>
    <row r="27" spans="1:6" s="402" customFormat="1" ht="12" customHeight="1">
      <c r="A27" s="15" t="s">
        <v>729</v>
      </c>
      <c r="B27" s="403" t="s">
        <v>735</v>
      </c>
      <c r="C27" s="964">
        <v>120900000</v>
      </c>
      <c r="D27" s="936">
        <f t="shared" si="0"/>
        <v>123318000</v>
      </c>
      <c r="E27" s="935">
        <f t="shared" si="1"/>
        <v>125736000</v>
      </c>
      <c r="F27" s="935">
        <f t="shared" si="2"/>
        <v>128154000</v>
      </c>
    </row>
    <row r="28" spans="1:6" s="402" customFormat="1" ht="12" customHeight="1">
      <c r="A28" s="14" t="s">
        <v>730</v>
      </c>
      <c r="B28" s="638" t="s">
        <v>293</v>
      </c>
      <c r="C28" s="958">
        <v>5900000</v>
      </c>
      <c r="D28" s="937">
        <f t="shared" si="0"/>
        <v>6018000</v>
      </c>
      <c r="E28" s="938">
        <f t="shared" si="1"/>
        <v>6136000</v>
      </c>
      <c r="F28" s="938">
        <f t="shared" si="2"/>
        <v>6254000</v>
      </c>
    </row>
    <row r="29" spans="1:6" s="402" customFormat="1" ht="12" customHeight="1">
      <c r="A29" s="14" t="s">
        <v>731</v>
      </c>
      <c r="B29" s="638" t="s">
        <v>294</v>
      </c>
      <c r="C29" s="958">
        <v>115000000</v>
      </c>
      <c r="D29" s="937">
        <f t="shared" si="0"/>
        <v>117300000</v>
      </c>
      <c r="E29" s="938">
        <f t="shared" si="1"/>
        <v>119600000</v>
      </c>
      <c r="F29" s="938">
        <f t="shared" si="2"/>
        <v>121900000</v>
      </c>
    </row>
    <row r="30" spans="1:6" s="402" customFormat="1" ht="12" customHeight="1">
      <c r="A30" s="14" t="s">
        <v>732</v>
      </c>
      <c r="B30" s="404" t="s">
        <v>738</v>
      </c>
      <c r="C30" s="958">
        <v>21000000</v>
      </c>
      <c r="D30" s="937">
        <f t="shared" si="0"/>
        <v>21420000</v>
      </c>
      <c r="E30" s="938">
        <f t="shared" si="1"/>
        <v>21840000</v>
      </c>
      <c r="F30" s="938">
        <f t="shared" si="2"/>
        <v>22260000</v>
      </c>
    </row>
    <row r="31" spans="1:6" s="402" customFormat="1" ht="12" customHeight="1">
      <c r="A31" s="14" t="s">
        <v>733</v>
      </c>
      <c r="B31" s="404" t="s">
        <v>265</v>
      </c>
      <c r="C31" s="958">
        <v>900000</v>
      </c>
      <c r="D31" s="937">
        <f t="shared" si="0"/>
        <v>918000</v>
      </c>
      <c r="E31" s="938">
        <f t="shared" si="1"/>
        <v>936000</v>
      </c>
      <c r="F31" s="938">
        <f t="shared" si="2"/>
        <v>954000</v>
      </c>
    </row>
    <row r="32" spans="1:6" s="402" customFormat="1" ht="12" customHeight="1">
      <c r="A32" s="16" t="s">
        <v>734</v>
      </c>
      <c r="B32" s="405" t="s">
        <v>268</v>
      </c>
      <c r="C32" s="959">
        <v>1000000</v>
      </c>
      <c r="D32" s="937">
        <f t="shared" si="0"/>
        <v>1020000</v>
      </c>
      <c r="E32" s="938">
        <f t="shared" si="1"/>
        <v>1040000</v>
      </c>
      <c r="F32" s="938">
        <f t="shared" si="2"/>
        <v>1060000</v>
      </c>
    </row>
    <row r="33" spans="1:6" s="402" customFormat="1" ht="12" customHeight="1" thickBot="1">
      <c r="A33" s="16" t="s">
        <v>266</v>
      </c>
      <c r="B33" s="405" t="s">
        <v>267</v>
      </c>
      <c r="C33" s="959">
        <v>500000</v>
      </c>
      <c r="D33" s="939">
        <f t="shared" si="0"/>
        <v>510000</v>
      </c>
      <c r="E33" s="940">
        <f t="shared" si="1"/>
        <v>520000</v>
      </c>
      <c r="F33" s="940">
        <f t="shared" si="2"/>
        <v>530000</v>
      </c>
    </row>
    <row r="34" spans="1:6" s="402" customFormat="1" ht="12" customHeight="1" thickBot="1">
      <c r="A34" s="20" t="s">
        <v>478</v>
      </c>
      <c r="B34" s="21" t="s">
        <v>741</v>
      </c>
      <c r="C34" s="294">
        <f>SUM(C35:C44)</f>
        <v>131244400</v>
      </c>
      <c r="D34" s="294">
        <f t="shared" si="0"/>
        <v>133869288</v>
      </c>
      <c r="E34" s="294">
        <f t="shared" si="1"/>
        <v>136494176</v>
      </c>
      <c r="F34" s="294">
        <f t="shared" si="2"/>
        <v>139119064</v>
      </c>
    </row>
    <row r="35" spans="1:6" s="402" customFormat="1" ht="12" customHeight="1">
      <c r="A35" s="15" t="s">
        <v>550</v>
      </c>
      <c r="B35" s="403" t="s">
        <v>744</v>
      </c>
      <c r="C35" s="297"/>
      <c r="D35" s="936">
        <f t="shared" si="0"/>
        <v>0</v>
      </c>
      <c r="E35" s="935">
        <f t="shared" si="1"/>
        <v>0</v>
      </c>
      <c r="F35" s="935">
        <f t="shared" si="2"/>
        <v>0</v>
      </c>
    </row>
    <row r="36" spans="1:6" s="402" customFormat="1" ht="12" customHeight="1">
      <c r="A36" s="14" t="s">
        <v>551</v>
      </c>
      <c r="B36" s="404" t="s">
        <v>745</v>
      </c>
      <c r="C36" s="958">
        <v>18870200</v>
      </c>
      <c r="D36" s="937">
        <f t="shared" si="0"/>
        <v>19247604</v>
      </c>
      <c r="E36" s="938">
        <f t="shared" si="1"/>
        <v>19625008</v>
      </c>
      <c r="F36" s="938">
        <f t="shared" si="2"/>
        <v>20002412</v>
      </c>
    </row>
    <row r="37" spans="1:6" s="402" customFormat="1" ht="12" customHeight="1">
      <c r="A37" s="14" t="s">
        <v>552</v>
      </c>
      <c r="B37" s="404" t="s">
        <v>746</v>
      </c>
      <c r="C37" s="958">
        <v>470000</v>
      </c>
      <c r="D37" s="937">
        <f t="shared" si="0"/>
        <v>479400</v>
      </c>
      <c r="E37" s="938">
        <f t="shared" si="1"/>
        <v>488800</v>
      </c>
      <c r="F37" s="938">
        <f t="shared" si="2"/>
        <v>498200</v>
      </c>
    </row>
    <row r="38" spans="1:6" s="402" customFormat="1" ht="12" customHeight="1">
      <c r="A38" s="14" t="s">
        <v>629</v>
      </c>
      <c r="B38" s="404" t="s">
        <v>747</v>
      </c>
      <c r="C38" s="958">
        <v>2600000</v>
      </c>
      <c r="D38" s="937">
        <f t="shared" si="0"/>
        <v>2652000</v>
      </c>
      <c r="E38" s="938">
        <f t="shared" si="1"/>
        <v>2704000</v>
      </c>
      <c r="F38" s="938">
        <f t="shared" si="2"/>
        <v>2756000</v>
      </c>
    </row>
    <row r="39" spans="1:6" s="402" customFormat="1" ht="12" customHeight="1">
      <c r="A39" s="14" t="s">
        <v>630</v>
      </c>
      <c r="B39" s="404" t="s">
        <v>748</v>
      </c>
      <c r="C39" s="958">
        <v>84701200</v>
      </c>
      <c r="D39" s="937">
        <f t="shared" si="0"/>
        <v>86395224</v>
      </c>
      <c r="E39" s="938">
        <f t="shared" si="1"/>
        <v>88089248</v>
      </c>
      <c r="F39" s="938">
        <f t="shared" si="2"/>
        <v>89783272</v>
      </c>
    </row>
    <row r="40" spans="1:6" s="402" customFormat="1" ht="12" customHeight="1">
      <c r="A40" s="14" t="s">
        <v>631</v>
      </c>
      <c r="B40" s="404" t="s">
        <v>749</v>
      </c>
      <c r="C40" s="958">
        <v>3291000</v>
      </c>
      <c r="D40" s="937">
        <f t="shared" si="0"/>
        <v>3356820</v>
      </c>
      <c r="E40" s="938">
        <f t="shared" si="1"/>
        <v>3422640</v>
      </c>
      <c r="F40" s="938">
        <f t="shared" si="2"/>
        <v>3488460</v>
      </c>
    </row>
    <row r="41" spans="1:6" s="402" customFormat="1" ht="12" customHeight="1">
      <c r="A41" s="14" t="s">
        <v>632</v>
      </c>
      <c r="B41" s="404" t="s">
        <v>750</v>
      </c>
      <c r="C41" s="958">
        <v>10312000</v>
      </c>
      <c r="D41" s="937">
        <f t="shared" si="0"/>
        <v>10518240</v>
      </c>
      <c r="E41" s="938">
        <f t="shared" si="1"/>
        <v>10724480</v>
      </c>
      <c r="F41" s="938">
        <f t="shared" si="2"/>
        <v>10930720</v>
      </c>
    </row>
    <row r="42" spans="1:6" s="402" customFormat="1" ht="12" customHeight="1">
      <c r="A42" s="14" t="s">
        <v>633</v>
      </c>
      <c r="B42" s="404" t="s">
        <v>751</v>
      </c>
      <c r="C42" s="958">
        <v>4000000</v>
      </c>
      <c r="D42" s="937">
        <f t="shared" si="0"/>
        <v>4080000</v>
      </c>
      <c r="E42" s="938">
        <f t="shared" si="1"/>
        <v>4160000</v>
      </c>
      <c r="F42" s="938">
        <f t="shared" si="2"/>
        <v>4240000</v>
      </c>
    </row>
    <row r="43" spans="1:6" s="402" customFormat="1" ht="12" customHeight="1">
      <c r="A43" s="14" t="s">
        <v>742</v>
      </c>
      <c r="B43" s="404" t="s">
        <v>752</v>
      </c>
      <c r="C43" s="958"/>
      <c r="D43" s="937">
        <f t="shared" si="0"/>
        <v>0</v>
      </c>
      <c r="E43" s="938">
        <f t="shared" si="1"/>
        <v>0</v>
      </c>
      <c r="F43" s="938">
        <f t="shared" si="2"/>
        <v>0</v>
      </c>
    </row>
    <row r="44" spans="1:6" s="402" customFormat="1" ht="12" customHeight="1" thickBot="1">
      <c r="A44" s="16" t="s">
        <v>743</v>
      </c>
      <c r="B44" s="405" t="s">
        <v>753</v>
      </c>
      <c r="C44" s="959">
        <v>7000000</v>
      </c>
      <c r="D44" s="939">
        <f t="shared" si="0"/>
        <v>7140000</v>
      </c>
      <c r="E44" s="940">
        <f t="shared" si="1"/>
        <v>7280000</v>
      </c>
      <c r="F44" s="940">
        <f t="shared" si="2"/>
        <v>7420000</v>
      </c>
    </row>
    <row r="45" spans="1:6" s="402" customFormat="1" ht="12" customHeight="1" thickBot="1">
      <c r="A45" s="20" t="s">
        <v>479</v>
      </c>
      <c r="B45" s="21" t="s">
        <v>754</v>
      </c>
      <c r="C45" s="294">
        <f>SUM(C46:C50)</f>
        <v>0</v>
      </c>
      <c r="D45" s="294">
        <f t="shared" si="0"/>
        <v>0</v>
      </c>
      <c r="E45" s="294">
        <f t="shared" si="1"/>
        <v>0</v>
      </c>
      <c r="F45" s="294">
        <f t="shared" si="2"/>
        <v>0</v>
      </c>
    </row>
    <row r="46" spans="1:6" s="402" customFormat="1" ht="12" customHeight="1">
      <c r="A46" s="15" t="s">
        <v>553</v>
      </c>
      <c r="B46" s="403" t="s">
        <v>758</v>
      </c>
      <c r="C46" s="447"/>
      <c r="D46" s="936">
        <f t="shared" si="0"/>
        <v>0</v>
      </c>
      <c r="E46" s="935">
        <f t="shared" si="1"/>
        <v>0</v>
      </c>
      <c r="F46" s="935">
        <f t="shared" si="2"/>
        <v>0</v>
      </c>
    </row>
    <row r="47" spans="1:6" s="402" customFormat="1" ht="12" customHeight="1">
      <c r="A47" s="14" t="s">
        <v>554</v>
      </c>
      <c r="B47" s="404" t="s">
        <v>759</v>
      </c>
      <c r="C47" s="299"/>
      <c r="D47" s="937">
        <f t="shared" si="0"/>
        <v>0</v>
      </c>
      <c r="E47" s="938">
        <f t="shared" si="1"/>
        <v>0</v>
      </c>
      <c r="F47" s="938">
        <f t="shared" si="2"/>
        <v>0</v>
      </c>
    </row>
    <row r="48" spans="1:6" s="402" customFormat="1" ht="12" customHeight="1">
      <c r="A48" s="14" t="s">
        <v>755</v>
      </c>
      <c r="B48" s="404" t="s">
        <v>760</v>
      </c>
      <c r="C48" s="299"/>
      <c r="D48" s="937">
        <f t="shared" si="0"/>
        <v>0</v>
      </c>
      <c r="E48" s="938">
        <f t="shared" si="1"/>
        <v>0</v>
      </c>
      <c r="F48" s="938">
        <f t="shared" si="2"/>
        <v>0</v>
      </c>
    </row>
    <row r="49" spans="1:6" s="402" customFormat="1" ht="12" customHeight="1">
      <c r="A49" s="14" t="s">
        <v>756</v>
      </c>
      <c r="B49" s="404" t="s">
        <v>761</v>
      </c>
      <c r="C49" s="299"/>
      <c r="D49" s="937">
        <f t="shared" si="0"/>
        <v>0</v>
      </c>
      <c r="E49" s="938">
        <f t="shared" si="1"/>
        <v>0</v>
      </c>
      <c r="F49" s="938">
        <f t="shared" si="2"/>
        <v>0</v>
      </c>
    </row>
    <row r="50" spans="1:6" s="402" customFormat="1" ht="12" customHeight="1">
      <c r="A50" s="14" t="s">
        <v>757</v>
      </c>
      <c r="B50" s="404" t="s">
        <v>762</v>
      </c>
      <c r="C50" s="299"/>
      <c r="D50" s="937">
        <f t="shared" si="0"/>
        <v>0</v>
      </c>
      <c r="E50" s="938">
        <f t="shared" si="1"/>
        <v>0</v>
      </c>
      <c r="F50" s="938">
        <f t="shared" si="2"/>
        <v>0</v>
      </c>
    </row>
    <row r="51" spans="1:6" s="402" customFormat="1" ht="12" customHeight="1" thickBot="1">
      <c r="A51" s="965" t="s">
        <v>456</v>
      </c>
      <c r="B51" s="971" t="s">
        <v>166</v>
      </c>
      <c r="C51" s="972"/>
      <c r="D51" s="939">
        <f t="shared" si="0"/>
        <v>0</v>
      </c>
      <c r="E51" s="940">
        <f t="shared" si="1"/>
        <v>0</v>
      </c>
      <c r="F51" s="940">
        <f t="shared" si="2"/>
        <v>0</v>
      </c>
    </row>
    <row r="52" spans="1:6" s="402" customFormat="1" ht="12" customHeight="1" thickBot="1">
      <c r="A52" s="20" t="s">
        <v>634</v>
      </c>
      <c r="B52" s="21" t="s">
        <v>763</v>
      </c>
      <c r="C52" s="294">
        <f>SUM(C53:C55)</f>
        <v>0</v>
      </c>
      <c r="D52" s="294">
        <f t="shared" si="0"/>
        <v>0</v>
      </c>
      <c r="E52" s="294">
        <f t="shared" si="1"/>
        <v>0</v>
      </c>
      <c r="F52" s="294">
        <f t="shared" si="2"/>
        <v>0</v>
      </c>
    </row>
    <row r="53" spans="1:6" s="402" customFormat="1" ht="12" customHeight="1">
      <c r="A53" s="15" t="s">
        <v>555</v>
      </c>
      <c r="B53" s="403" t="s">
        <v>764</v>
      </c>
      <c r="C53" s="297"/>
      <c r="D53" s="936">
        <f t="shared" si="0"/>
        <v>0</v>
      </c>
      <c r="E53" s="935">
        <f t="shared" si="1"/>
        <v>0</v>
      </c>
      <c r="F53" s="935">
        <f t="shared" si="2"/>
        <v>0</v>
      </c>
    </row>
    <row r="54" spans="1:6" s="402" customFormat="1" ht="12" customHeight="1">
      <c r="A54" s="14" t="s">
        <v>556</v>
      </c>
      <c r="B54" s="404" t="s">
        <v>284</v>
      </c>
      <c r="C54" s="296"/>
      <c r="D54" s="937">
        <f t="shared" si="0"/>
        <v>0</v>
      </c>
      <c r="E54" s="938">
        <f t="shared" si="1"/>
        <v>0</v>
      </c>
      <c r="F54" s="938">
        <f t="shared" si="2"/>
        <v>0</v>
      </c>
    </row>
    <row r="55" spans="1:6" s="402" customFormat="1" ht="12" customHeight="1">
      <c r="A55" s="14" t="s">
        <v>767</v>
      </c>
      <c r="B55" s="404" t="s">
        <v>285</v>
      </c>
      <c r="C55" s="296"/>
      <c r="D55" s="937">
        <f t="shared" si="0"/>
        <v>0</v>
      </c>
      <c r="E55" s="938">
        <f t="shared" si="1"/>
        <v>0</v>
      </c>
      <c r="F55" s="938">
        <f t="shared" si="2"/>
        <v>0</v>
      </c>
    </row>
    <row r="56" spans="1:6" s="402" customFormat="1" ht="12" customHeight="1" thickBot="1">
      <c r="A56" s="16" t="s">
        <v>768</v>
      </c>
      <c r="B56" s="405" t="s">
        <v>766</v>
      </c>
      <c r="C56" s="298"/>
      <c r="D56" s="939">
        <f t="shared" si="0"/>
        <v>0</v>
      </c>
      <c r="E56" s="940">
        <f t="shared" si="1"/>
        <v>0</v>
      </c>
      <c r="F56" s="940">
        <f t="shared" si="2"/>
        <v>0</v>
      </c>
    </row>
    <row r="57" spans="1:6" s="402" customFormat="1" ht="12" customHeight="1" thickBot="1">
      <c r="A57" s="20" t="s">
        <v>481</v>
      </c>
      <c r="B57" s="289" t="s">
        <v>769</v>
      </c>
      <c r="C57" s="294">
        <f>SUM(C58:C60)</f>
        <v>0</v>
      </c>
      <c r="D57" s="294">
        <f t="shared" si="0"/>
        <v>0</v>
      </c>
      <c r="E57" s="294">
        <f t="shared" si="1"/>
        <v>0</v>
      </c>
      <c r="F57" s="294">
        <f t="shared" si="2"/>
        <v>0</v>
      </c>
    </row>
    <row r="58" spans="1:6" s="402" customFormat="1" ht="12" customHeight="1">
      <c r="A58" s="15" t="s">
        <v>635</v>
      </c>
      <c r="B58" s="403" t="s">
        <v>771</v>
      </c>
      <c r="C58" s="299"/>
      <c r="D58" s="936">
        <f t="shared" si="0"/>
        <v>0</v>
      </c>
      <c r="E58" s="935">
        <f t="shared" si="1"/>
        <v>0</v>
      </c>
      <c r="F58" s="935">
        <f t="shared" si="2"/>
        <v>0</v>
      </c>
    </row>
    <row r="59" spans="1:6" s="402" customFormat="1" ht="12" customHeight="1">
      <c r="A59" s="14" t="s">
        <v>636</v>
      </c>
      <c r="B59" s="404" t="s">
        <v>153</v>
      </c>
      <c r="C59" s="299"/>
      <c r="D59" s="937">
        <f t="shared" si="0"/>
        <v>0</v>
      </c>
      <c r="E59" s="938">
        <f t="shared" si="1"/>
        <v>0</v>
      </c>
      <c r="F59" s="938">
        <f t="shared" si="2"/>
        <v>0</v>
      </c>
    </row>
    <row r="60" spans="1:6" s="402" customFormat="1" ht="12" customHeight="1">
      <c r="A60" s="14" t="s">
        <v>687</v>
      </c>
      <c r="B60" s="404" t="s">
        <v>297</v>
      </c>
      <c r="C60" s="299"/>
      <c r="D60" s="937">
        <f t="shared" si="0"/>
        <v>0</v>
      </c>
      <c r="E60" s="938">
        <f t="shared" si="1"/>
        <v>0</v>
      </c>
      <c r="F60" s="938">
        <f t="shared" si="2"/>
        <v>0</v>
      </c>
    </row>
    <row r="61" spans="1:6" s="402" customFormat="1" ht="12" customHeight="1" thickBot="1">
      <c r="A61" s="16" t="s">
        <v>770</v>
      </c>
      <c r="B61" s="405" t="s">
        <v>773</v>
      </c>
      <c r="C61" s="299"/>
      <c r="D61" s="939">
        <f t="shared" si="0"/>
        <v>0</v>
      </c>
      <c r="E61" s="940">
        <f t="shared" si="1"/>
        <v>0</v>
      </c>
      <c r="F61" s="940">
        <f t="shared" si="2"/>
        <v>0</v>
      </c>
    </row>
    <row r="62" spans="1:6" s="402" customFormat="1" ht="12" customHeight="1" thickBot="1">
      <c r="A62" s="20" t="s">
        <v>482</v>
      </c>
      <c r="B62" s="21" t="s">
        <v>774</v>
      </c>
      <c r="C62" s="300">
        <f>+C5+C12+C19+C26+C34+C45+C52+C57</f>
        <v>1295930643</v>
      </c>
      <c r="D62" s="294">
        <f t="shared" si="0"/>
        <v>1321849255.8600001</v>
      </c>
      <c r="E62" s="294">
        <f t="shared" si="1"/>
        <v>1347767868.72</v>
      </c>
      <c r="F62" s="294">
        <f t="shared" si="2"/>
        <v>1373686481.5800002</v>
      </c>
    </row>
    <row r="63" spans="1:6" s="402" customFormat="1" ht="12" customHeight="1" thickBot="1">
      <c r="A63" s="406" t="s">
        <v>775</v>
      </c>
      <c r="B63" s="289" t="s">
        <v>776</v>
      </c>
      <c r="C63" s="294">
        <f>SUM(C64:C66)</f>
        <v>0</v>
      </c>
      <c r="D63" s="294">
        <f t="shared" si="0"/>
        <v>0</v>
      </c>
      <c r="E63" s="294">
        <f t="shared" si="1"/>
        <v>0</v>
      </c>
      <c r="F63" s="294">
        <f t="shared" si="2"/>
        <v>0</v>
      </c>
    </row>
    <row r="64" spans="1:6" s="402" customFormat="1" ht="12" customHeight="1">
      <c r="A64" s="15" t="s">
        <v>12</v>
      </c>
      <c r="B64" s="403" t="s">
        <v>777</v>
      </c>
      <c r="C64" s="299"/>
      <c r="D64" s="936">
        <f t="shared" si="0"/>
        <v>0</v>
      </c>
      <c r="E64" s="935">
        <f t="shared" si="1"/>
        <v>0</v>
      </c>
      <c r="F64" s="935">
        <f t="shared" si="2"/>
        <v>0</v>
      </c>
    </row>
    <row r="65" spans="1:6" s="402" customFormat="1" ht="12" customHeight="1">
      <c r="A65" s="14" t="s">
        <v>21</v>
      </c>
      <c r="B65" s="404" t="s">
        <v>778</v>
      </c>
      <c r="C65" s="299"/>
      <c r="D65" s="937">
        <f t="shared" si="0"/>
        <v>0</v>
      </c>
      <c r="E65" s="938">
        <f t="shared" si="1"/>
        <v>0</v>
      </c>
      <c r="F65" s="938">
        <f t="shared" si="2"/>
        <v>0</v>
      </c>
    </row>
    <row r="66" spans="1:6" s="402" customFormat="1" ht="12" customHeight="1" thickBot="1">
      <c r="A66" s="16" t="s">
        <v>22</v>
      </c>
      <c r="B66" s="407" t="s">
        <v>779</v>
      </c>
      <c r="C66" s="299"/>
      <c r="D66" s="939">
        <f t="shared" si="0"/>
        <v>0</v>
      </c>
      <c r="E66" s="940">
        <f t="shared" si="1"/>
        <v>0</v>
      </c>
      <c r="F66" s="940">
        <f t="shared" si="2"/>
        <v>0</v>
      </c>
    </row>
    <row r="67" spans="1:6" s="402" customFormat="1" ht="12" customHeight="1" thickBot="1">
      <c r="A67" s="406" t="s">
        <v>780</v>
      </c>
      <c r="B67" s="289" t="s">
        <v>781</v>
      </c>
      <c r="C67" s="294">
        <f>SUM(C68:C71)</f>
        <v>450000000</v>
      </c>
      <c r="D67" s="294">
        <f t="shared" si="0"/>
        <v>459000000</v>
      </c>
      <c r="E67" s="294">
        <f t="shared" si="1"/>
        <v>468000000</v>
      </c>
      <c r="F67" s="294">
        <f t="shared" si="2"/>
        <v>477000000</v>
      </c>
    </row>
    <row r="68" spans="1:6" s="402" customFormat="1" ht="12" customHeight="1">
      <c r="A68" s="15" t="s">
        <v>603</v>
      </c>
      <c r="B68" s="403" t="s">
        <v>782</v>
      </c>
      <c r="C68" s="299">
        <v>450000000</v>
      </c>
      <c r="D68" s="936">
        <f t="shared" si="0"/>
        <v>459000000</v>
      </c>
      <c r="E68" s="935">
        <f t="shared" si="1"/>
        <v>468000000</v>
      </c>
      <c r="F68" s="935">
        <f t="shared" si="2"/>
        <v>477000000</v>
      </c>
    </row>
    <row r="69" spans="1:6" s="402" customFormat="1" ht="12" customHeight="1">
      <c r="A69" s="14" t="s">
        <v>604</v>
      </c>
      <c r="B69" s="404" t="s">
        <v>783</v>
      </c>
      <c r="C69" s="299"/>
      <c r="D69" s="937">
        <f t="shared" si="0"/>
        <v>0</v>
      </c>
      <c r="E69" s="938">
        <f t="shared" si="1"/>
        <v>0</v>
      </c>
      <c r="F69" s="938">
        <f t="shared" si="2"/>
        <v>0</v>
      </c>
    </row>
    <row r="70" spans="1:6" s="402" customFormat="1" ht="12" customHeight="1">
      <c r="A70" s="14" t="s">
        <v>13</v>
      </c>
      <c r="B70" s="404" t="s">
        <v>784</v>
      </c>
      <c r="C70" s="299"/>
      <c r="D70" s="937">
        <f aca="true" t="shared" si="3" ref="D70:D86">C70*102%</f>
        <v>0</v>
      </c>
      <c r="E70" s="938">
        <f aca="true" t="shared" si="4" ref="E70:E86">C70*104%</f>
        <v>0</v>
      </c>
      <c r="F70" s="938">
        <f aca="true" t="shared" si="5" ref="F70:F86">C70*106%</f>
        <v>0</v>
      </c>
    </row>
    <row r="71" spans="1:6" s="402" customFormat="1" ht="12" customHeight="1" thickBot="1">
      <c r="A71" s="18" t="s">
        <v>14</v>
      </c>
      <c r="B71" s="968" t="s">
        <v>785</v>
      </c>
      <c r="C71" s="969"/>
      <c r="D71" s="939">
        <f t="shared" si="3"/>
        <v>0</v>
      </c>
      <c r="E71" s="940">
        <f t="shared" si="4"/>
        <v>0</v>
      </c>
      <c r="F71" s="940">
        <f t="shared" si="5"/>
        <v>0</v>
      </c>
    </row>
    <row r="72" spans="1:6" s="402" customFormat="1" ht="12" customHeight="1" thickBot="1">
      <c r="A72" s="406" t="s">
        <v>786</v>
      </c>
      <c r="B72" s="289" t="s">
        <v>787</v>
      </c>
      <c r="C72" s="294">
        <f>C73</f>
        <v>335000000</v>
      </c>
      <c r="D72" s="294">
        <f t="shared" si="3"/>
        <v>341700000</v>
      </c>
      <c r="E72" s="294">
        <f t="shared" si="4"/>
        <v>348400000</v>
      </c>
      <c r="F72" s="294">
        <f t="shared" si="5"/>
        <v>355100000</v>
      </c>
    </row>
    <row r="73" spans="1:6" s="402" customFormat="1" ht="12" customHeight="1">
      <c r="A73" s="15" t="s">
        <v>15</v>
      </c>
      <c r="B73" s="403" t="s">
        <v>788</v>
      </c>
      <c r="C73" s="958">
        <v>335000000</v>
      </c>
      <c r="D73" s="936">
        <f t="shared" si="3"/>
        <v>341700000</v>
      </c>
      <c r="E73" s="935">
        <f t="shared" si="4"/>
        <v>348400000</v>
      </c>
      <c r="F73" s="935">
        <f t="shared" si="5"/>
        <v>355100000</v>
      </c>
    </row>
    <row r="74" spans="1:6" s="402" customFormat="1" ht="12" customHeight="1" thickBot="1">
      <c r="A74" s="16" t="s">
        <v>16</v>
      </c>
      <c r="B74" s="405" t="s">
        <v>789</v>
      </c>
      <c r="C74" s="299"/>
      <c r="D74" s="939">
        <f t="shared" si="3"/>
        <v>0</v>
      </c>
      <c r="E74" s="940">
        <f t="shared" si="4"/>
        <v>0</v>
      </c>
      <c r="F74" s="940">
        <f t="shared" si="5"/>
        <v>0</v>
      </c>
    </row>
    <row r="75" spans="1:6" s="402" customFormat="1" ht="12" customHeight="1" thickBot="1">
      <c r="A75" s="406" t="s">
        <v>790</v>
      </c>
      <c r="B75" s="289" t="s">
        <v>791</v>
      </c>
      <c r="C75" s="294">
        <f>SUM(C76:C78)</f>
        <v>0</v>
      </c>
      <c r="D75" s="294">
        <f t="shared" si="3"/>
        <v>0</v>
      </c>
      <c r="E75" s="294">
        <f t="shared" si="4"/>
        <v>0</v>
      </c>
      <c r="F75" s="294">
        <f t="shared" si="5"/>
        <v>0</v>
      </c>
    </row>
    <row r="76" spans="1:6" s="402" customFormat="1" ht="12" customHeight="1">
      <c r="A76" s="15" t="s">
        <v>17</v>
      </c>
      <c r="B76" s="403" t="s">
        <v>792</v>
      </c>
      <c r="C76" s="299"/>
      <c r="D76" s="947">
        <f t="shared" si="3"/>
        <v>0</v>
      </c>
      <c r="E76" s="936">
        <f t="shared" si="4"/>
        <v>0</v>
      </c>
      <c r="F76" s="950">
        <f t="shared" si="5"/>
        <v>0</v>
      </c>
    </row>
    <row r="77" spans="1:6" s="402" customFormat="1" ht="12" customHeight="1">
      <c r="A77" s="14" t="s">
        <v>18</v>
      </c>
      <c r="B77" s="404" t="s">
        <v>793</v>
      </c>
      <c r="C77" s="299"/>
      <c r="D77" s="948">
        <f t="shared" si="3"/>
        <v>0</v>
      </c>
      <c r="E77" s="937">
        <f t="shared" si="4"/>
        <v>0</v>
      </c>
      <c r="F77" s="951">
        <f t="shared" si="5"/>
        <v>0</v>
      </c>
    </row>
    <row r="78" spans="1:6" s="402" customFormat="1" ht="12" customHeight="1" thickBot="1">
      <c r="A78" s="16" t="s">
        <v>19</v>
      </c>
      <c r="B78" s="405" t="s">
        <v>794</v>
      </c>
      <c r="C78" s="299"/>
      <c r="D78" s="949">
        <f t="shared" si="3"/>
        <v>0</v>
      </c>
      <c r="E78" s="939">
        <f t="shared" si="4"/>
        <v>0</v>
      </c>
      <c r="F78" s="952">
        <f t="shared" si="5"/>
        <v>0</v>
      </c>
    </row>
    <row r="79" spans="1:6" s="402" customFormat="1" ht="12" customHeight="1" thickBot="1">
      <c r="A79" s="406" t="s">
        <v>795</v>
      </c>
      <c r="B79" s="289" t="s">
        <v>20</v>
      </c>
      <c r="C79" s="294">
        <f>SUM(C80:C83)</f>
        <v>0</v>
      </c>
      <c r="D79" s="294">
        <f t="shared" si="3"/>
        <v>0</v>
      </c>
      <c r="E79" s="294">
        <f t="shared" si="4"/>
        <v>0</v>
      </c>
      <c r="F79" s="294">
        <f t="shared" si="5"/>
        <v>0</v>
      </c>
    </row>
    <row r="80" spans="1:6" s="402" customFormat="1" ht="12" customHeight="1">
      <c r="A80" s="408" t="s">
        <v>796</v>
      </c>
      <c r="B80" s="403" t="s">
        <v>0</v>
      </c>
      <c r="C80" s="953"/>
      <c r="D80" s="936">
        <f t="shared" si="3"/>
        <v>0</v>
      </c>
      <c r="E80" s="936">
        <f t="shared" si="4"/>
        <v>0</v>
      </c>
      <c r="F80" s="950">
        <f t="shared" si="5"/>
        <v>0</v>
      </c>
    </row>
    <row r="81" spans="1:6" s="402" customFormat="1" ht="12" customHeight="1">
      <c r="A81" s="409" t="s">
        <v>1</v>
      </c>
      <c r="B81" s="404" t="s">
        <v>2</v>
      </c>
      <c r="C81" s="953"/>
      <c r="D81" s="937">
        <f t="shared" si="3"/>
        <v>0</v>
      </c>
      <c r="E81" s="937">
        <f t="shared" si="4"/>
        <v>0</v>
      </c>
      <c r="F81" s="951">
        <f t="shared" si="5"/>
        <v>0</v>
      </c>
    </row>
    <row r="82" spans="1:6" s="402" customFormat="1" ht="12" customHeight="1">
      <c r="A82" s="409" t="s">
        <v>3</v>
      </c>
      <c r="B82" s="404" t="s">
        <v>4</v>
      </c>
      <c r="C82" s="953"/>
      <c r="D82" s="937">
        <f t="shared" si="3"/>
        <v>0</v>
      </c>
      <c r="E82" s="937">
        <f t="shared" si="4"/>
        <v>0</v>
      </c>
      <c r="F82" s="951">
        <f t="shared" si="5"/>
        <v>0</v>
      </c>
    </row>
    <row r="83" spans="1:6" s="402" customFormat="1" ht="12" customHeight="1" thickBot="1">
      <c r="A83" s="410" t="s">
        <v>5</v>
      </c>
      <c r="B83" s="405" t="s">
        <v>6</v>
      </c>
      <c r="C83" s="953"/>
      <c r="D83" s="939">
        <f t="shared" si="3"/>
        <v>0</v>
      </c>
      <c r="E83" s="939">
        <f t="shared" si="4"/>
        <v>0</v>
      </c>
      <c r="F83" s="952">
        <f t="shared" si="5"/>
        <v>0</v>
      </c>
    </row>
    <row r="84" spans="1:6" s="402" customFormat="1" ht="13.5" customHeight="1" thickBot="1">
      <c r="A84" s="406" t="s">
        <v>7</v>
      </c>
      <c r="B84" s="289" t="s">
        <v>8</v>
      </c>
      <c r="C84" s="448"/>
      <c r="D84" s="294">
        <f t="shared" si="3"/>
        <v>0</v>
      </c>
      <c r="E84" s="294">
        <f t="shared" si="4"/>
        <v>0</v>
      </c>
      <c r="F84" s="294">
        <f t="shared" si="5"/>
        <v>0</v>
      </c>
    </row>
    <row r="85" spans="1:6" s="402" customFormat="1" ht="15.75" customHeight="1" thickBot="1">
      <c r="A85" s="406" t="s">
        <v>9</v>
      </c>
      <c r="B85" s="411" t="s">
        <v>10</v>
      </c>
      <c r="C85" s="300">
        <f>+C63+C67+C72+C75+C79+C84</f>
        <v>785000000</v>
      </c>
      <c r="D85" s="294">
        <f t="shared" si="3"/>
        <v>800700000</v>
      </c>
      <c r="E85" s="294">
        <f t="shared" si="4"/>
        <v>816400000</v>
      </c>
      <c r="F85" s="294">
        <f t="shared" si="5"/>
        <v>832100000</v>
      </c>
    </row>
    <row r="86" spans="1:6" s="402" customFormat="1" ht="16.5" customHeight="1" thickBot="1">
      <c r="A86" s="412" t="s">
        <v>23</v>
      </c>
      <c r="B86" s="413" t="s">
        <v>11</v>
      </c>
      <c r="C86" s="300">
        <f>+C62+C85</f>
        <v>2080930643</v>
      </c>
      <c r="D86" s="294">
        <f t="shared" si="3"/>
        <v>2122549255.8600001</v>
      </c>
      <c r="E86" s="294">
        <f t="shared" si="4"/>
        <v>2164167868.7200003</v>
      </c>
      <c r="F86" s="294">
        <f t="shared" si="5"/>
        <v>2205786481.58</v>
      </c>
    </row>
    <row r="87" spans="1:6" s="402" customFormat="1" ht="16.5" customHeight="1">
      <c r="A87" s="727"/>
      <c r="B87" s="727"/>
      <c r="C87" s="728"/>
      <c r="D87" s="728"/>
      <c r="E87" s="728"/>
      <c r="F87" s="728"/>
    </row>
    <row r="88" spans="1:3" ht="16.5" customHeight="1">
      <c r="A88" s="1060" t="s">
        <v>502</v>
      </c>
      <c r="B88" s="1060"/>
      <c r="C88" s="1060"/>
    </row>
    <row r="89" spans="1:6" s="414" customFormat="1" ht="16.5" customHeight="1" thickBot="1">
      <c r="A89" s="1061" t="s">
        <v>607</v>
      </c>
      <c r="B89" s="1061"/>
      <c r="C89" s="135"/>
      <c r="D89" s="135"/>
      <c r="E89" s="135"/>
      <c r="F89" s="135"/>
    </row>
    <row r="90" spans="1:6" ht="37.5" customHeight="1" thickBot="1">
      <c r="A90" s="23" t="s">
        <v>527</v>
      </c>
      <c r="B90" s="24" t="s">
        <v>503</v>
      </c>
      <c r="C90" s="38" t="s">
        <v>844</v>
      </c>
      <c r="D90" s="38" t="s">
        <v>385</v>
      </c>
      <c r="E90" s="38" t="s">
        <v>798</v>
      </c>
      <c r="F90" s="38" t="s">
        <v>845</v>
      </c>
    </row>
    <row r="91" spans="1:6" s="401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474</v>
      </c>
      <c r="B92" s="30" t="s">
        <v>26</v>
      </c>
      <c r="C92" s="293">
        <f>C93+C94+C95+C96+C97</f>
        <v>667958318</v>
      </c>
      <c r="D92" s="293">
        <f>C92*102%</f>
        <v>681317484.36</v>
      </c>
      <c r="E92" s="293">
        <f>C92*104%</f>
        <v>694676650.72</v>
      </c>
      <c r="F92" s="293">
        <f>C92*106%</f>
        <v>708035817.08</v>
      </c>
    </row>
    <row r="93" spans="1:6" ht="12" customHeight="1">
      <c r="A93" s="17" t="s">
        <v>557</v>
      </c>
      <c r="B93" s="10" t="s">
        <v>504</v>
      </c>
      <c r="C93" s="957">
        <v>218964939</v>
      </c>
      <c r="D93" s="936">
        <f aca="true" t="shared" si="6" ref="D93:D148">C93*102%</f>
        <v>223344237.78</v>
      </c>
      <c r="E93" s="935">
        <f aca="true" t="shared" si="7" ref="E93:E146">C93*104%</f>
        <v>227723536.56</v>
      </c>
      <c r="F93" s="935">
        <f aca="true" t="shared" si="8" ref="F93:F146">C93*106%</f>
        <v>232102835.34</v>
      </c>
    </row>
    <row r="94" spans="1:6" ht="12" customHeight="1">
      <c r="A94" s="14" t="s">
        <v>558</v>
      </c>
      <c r="B94" s="8" t="s">
        <v>637</v>
      </c>
      <c r="C94" s="958">
        <v>48533577</v>
      </c>
      <c r="D94" s="937">
        <f t="shared" si="6"/>
        <v>49504248.54</v>
      </c>
      <c r="E94" s="938">
        <f t="shared" si="7"/>
        <v>50474920.08</v>
      </c>
      <c r="F94" s="938">
        <f t="shared" si="8"/>
        <v>51445591.620000005</v>
      </c>
    </row>
    <row r="95" spans="1:6" ht="12" customHeight="1">
      <c r="A95" s="14" t="s">
        <v>559</v>
      </c>
      <c r="B95" s="8" t="s">
        <v>594</v>
      </c>
      <c r="C95" s="959">
        <v>236164202</v>
      </c>
      <c r="D95" s="937">
        <f t="shared" si="6"/>
        <v>240887486.04</v>
      </c>
      <c r="E95" s="938">
        <f t="shared" si="7"/>
        <v>245610770.08</v>
      </c>
      <c r="F95" s="938">
        <f t="shared" si="8"/>
        <v>250334054.12</v>
      </c>
    </row>
    <row r="96" spans="1:6" ht="12" customHeight="1">
      <c r="A96" s="14" t="s">
        <v>560</v>
      </c>
      <c r="B96" s="11" t="s">
        <v>638</v>
      </c>
      <c r="C96" s="959">
        <v>4800000</v>
      </c>
      <c r="D96" s="937">
        <f t="shared" si="6"/>
        <v>4896000</v>
      </c>
      <c r="E96" s="938">
        <f t="shared" si="7"/>
        <v>4992000</v>
      </c>
      <c r="F96" s="938">
        <f t="shared" si="8"/>
        <v>5088000</v>
      </c>
    </row>
    <row r="97" spans="1:6" ht="12" customHeight="1">
      <c r="A97" s="14" t="s">
        <v>571</v>
      </c>
      <c r="B97" s="19" t="s">
        <v>639</v>
      </c>
      <c r="C97" s="959">
        <v>159495600</v>
      </c>
      <c r="D97" s="937">
        <f t="shared" si="6"/>
        <v>162685512</v>
      </c>
      <c r="E97" s="938">
        <f t="shared" si="7"/>
        <v>165875424</v>
      </c>
      <c r="F97" s="938">
        <f t="shared" si="8"/>
        <v>169065336</v>
      </c>
    </row>
    <row r="98" spans="1:6" ht="12" customHeight="1">
      <c r="A98" s="14" t="s">
        <v>561</v>
      </c>
      <c r="B98" s="8" t="s">
        <v>27</v>
      </c>
      <c r="C98" s="959"/>
      <c r="D98" s="937">
        <f t="shared" si="6"/>
        <v>0</v>
      </c>
      <c r="E98" s="938">
        <f t="shared" si="7"/>
        <v>0</v>
      </c>
      <c r="F98" s="938">
        <f t="shared" si="8"/>
        <v>0</v>
      </c>
    </row>
    <row r="99" spans="1:6" ht="12" customHeight="1">
      <c r="A99" s="14" t="s">
        <v>562</v>
      </c>
      <c r="B99" s="137" t="s">
        <v>28</v>
      </c>
      <c r="C99" s="959"/>
      <c r="D99" s="937">
        <f t="shared" si="6"/>
        <v>0</v>
      </c>
      <c r="E99" s="938">
        <f t="shared" si="7"/>
        <v>0</v>
      </c>
      <c r="F99" s="938">
        <f t="shared" si="8"/>
        <v>0</v>
      </c>
    </row>
    <row r="100" spans="1:6" ht="12" customHeight="1">
      <c r="A100" s="14" t="s">
        <v>572</v>
      </c>
      <c r="B100" s="138" t="s">
        <v>29</v>
      </c>
      <c r="C100" s="959"/>
      <c r="D100" s="937">
        <f t="shared" si="6"/>
        <v>0</v>
      </c>
      <c r="E100" s="938">
        <f t="shared" si="7"/>
        <v>0</v>
      </c>
      <c r="F100" s="938">
        <f t="shared" si="8"/>
        <v>0</v>
      </c>
    </row>
    <row r="101" spans="1:6" ht="12" customHeight="1">
      <c r="A101" s="14" t="s">
        <v>573</v>
      </c>
      <c r="B101" s="138" t="s">
        <v>30</v>
      </c>
      <c r="C101" s="959"/>
      <c r="D101" s="937">
        <f t="shared" si="6"/>
        <v>0</v>
      </c>
      <c r="E101" s="938">
        <f t="shared" si="7"/>
        <v>0</v>
      </c>
      <c r="F101" s="938">
        <f t="shared" si="8"/>
        <v>0</v>
      </c>
    </row>
    <row r="102" spans="1:6" ht="12" customHeight="1">
      <c r="A102" s="14" t="s">
        <v>574</v>
      </c>
      <c r="B102" s="137" t="s">
        <v>218</v>
      </c>
      <c r="C102" s="959">
        <v>155295600</v>
      </c>
      <c r="D102" s="937">
        <f t="shared" si="6"/>
        <v>158401512</v>
      </c>
      <c r="E102" s="938">
        <f t="shared" si="7"/>
        <v>161507424</v>
      </c>
      <c r="F102" s="938">
        <f t="shared" si="8"/>
        <v>164613336</v>
      </c>
    </row>
    <row r="103" spans="1:6" ht="12" customHeight="1">
      <c r="A103" s="14" t="s">
        <v>575</v>
      </c>
      <c r="B103" s="137" t="s">
        <v>295</v>
      </c>
      <c r="C103" s="959">
        <v>1000000</v>
      </c>
      <c r="D103" s="937">
        <f t="shared" si="6"/>
        <v>1020000</v>
      </c>
      <c r="E103" s="938">
        <f t="shared" si="7"/>
        <v>1040000</v>
      </c>
      <c r="F103" s="938">
        <f t="shared" si="8"/>
        <v>1060000</v>
      </c>
    </row>
    <row r="104" spans="1:6" ht="12" customHeight="1">
      <c r="A104" s="14" t="s">
        <v>577</v>
      </c>
      <c r="B104" s="138" t="s">
        <v>33</v>
      </c>
      <c r="C104" s="959"/>
      <c r="D104" s="937">
        <f t="shared" si="6"/>
        <v>0</v>
      </c>
      <c r="E104" s="938">
        <f t="shared" si="7"/>
        <v>0</v>
      </c>
      <c r="F104" s="938">
        <f t="shared" si="8"/>
        <v>0</v>
      </c>
    </row>
    <row r="105" spans="1:6" ht="12" customHeight="1">
      <c r="A105" s="13" t="s">
        <v>640</v>
      </c>
      <c r="B105" s="139" t="s">
        <v>34</v>
      </c>
      <c r="C105" s="959"/>
      <c r="D105" s="937">
        <f t="shared" si="6"/>
        <v>0</v>
      </c>
      <c r="E105" s="938">
        <f t="shared" si="7"/>
        <v>0</v>
      </c>
      <c r="F105" s="938">
        <f t="shared" si="8"/>
        <v>0</v>
      </c>
    </row>
    <row r="106" spans="1:6" ht="12" customHeight="1">
      <c r="A106" s="14" t="s">
        <v>24</v>
      </c>
      <c r="B106" s="138" t="s">
        <v>287</v>
      </c>
      <c r="C106" s="959"/>
      <c r="D106" s="937">
        <f t="shared" si="6"/>
        <v>0</v>
      </c>
      <c r="E106" s="938">
        <f t="shared" si="7"/>
        <v>0</v>
      </c>
      <c r="F106" s="938">
        <f t="shared" si="8"/>
        <v>0</v>
      </c>
    </row>
    <row r="107" spans="1:6" ht="12" customHeight="1" thickBot="1">
      <c r="A107" s="18" t="s">
        <v>25</v>
      </c>
      <c r="B107" s="672" t="s">
        <v>36</v>
      </c>
      <c r="C107" s="960">
        <v>3200000</v>
      </c>
      <c r="D107" s="939">
        <f t="shared" si="6"/>
        <v>3264000</v>
      </c>
      <c r="E107" s="940">
        <f t="shared" si="7"/>
        <v>3328000</v>
      </c>
      <c r="F107" s="940">
        <f t="shared" si="8"/>
        <v>3392000</v>
      </c>
    </row>
    <row r="108" spans="1:6" ht="12" customHeight="1" thickBot="1">
      <c r="A108" s="20" t="s">
        <v>475</v>
      </c>
      <c r="B108" s="29" t="s">
        <v>37</v>
      </c>
      <c r="C108" s="300">
        <f>+C109+C111+C113+C121</f>
        <v>1027968735</v>
      </c>
      <c r="D108" s="293">
        <f t="shared" si="6"/>
        <v>1048528109.7</v>
      </c>
      <c r="E108" s="293">
        <f t="shared" si="7"/>
        <v>1069087484.4000001</v>
      </c>
      <c r="F108" s="293">
        <f t="shared" si="8"/>
        <v>1089646859.1000001</v>
      </c>
    </row>
    <row r="109" spans="1:6" ht="12" customHeight="1">
      <c r="A109" s="15" t="s">
        <v>563</v>
      </c>
      <c r="B109" s="8" t="s">
        <v>296</v>
      </c>
      <c r="C109" s="961">
        <v>961604956</v>
      </c>
      <c r="D109" s="936">
        <f t="shared" si="6"/>
        <v>980837055.12</v>
      </c>
      <c r="E109" s="936">
        <f t="shared" si="7"/>
        <v>1000069154.24</v>
      </c>
      <c r="F109" s="936">
        <f t="shared" si="8"/>
        <v>1019301253.36</v>
      </c>
    </row>
    <row r="110" spans="1:6" ht="12" customHeight="1">
      <c r="A110" s="15" t="s">
        <v>564</v>
      </c>
      <c r="B110" s="12" t="s">
        <v>41</v>
      </c>
      <c r="C110" s="961"/>
      <c r="D110" s="937">
        <f t="shared" si="6"/>
        <v>0</v>
      </c>
      <c r="E110" s="937">
        <f t="shared" si="7"/>
        <v>0</v>
      </c>
      <c r="F110" s="937">
        <f t="shared" si="8"/>
        <v>0</v>
      </c>
    </row>
    <row r="111" spans="1:6" ht="12" customHeight="1">
      <c r="A111" s="15" t="s">
        <v>565</v>
      </c>
      <c r="B111" s="12" t="s">
        <v>641</v>
      </c>
      <c r="C111" s="958">
        <v>63363779</v>
      </c>
      <c r="D111" s="937">
        <f t="shared" si="6"/>
        <v>64631054.58</v>
      </c>
      <c r="E111" s="937">
        <f t="shared" si="7"/>
        <v>65898330.160000004</v>
      </c>
      <c r="F111" s="937">
        <f t="shared" si="8"/>
        <v>67165605.74000001</v>
      </c>
    </row>
    <row r="112" spans="1:6" ht="12" customHeight="1">
      <c r="A112" s="15" t="s">
        <v>566</v>
      </c>
      <c r="B112" s="12" t="s">
        <v>42</v>
      </c>
      <c r="C112" s="962"/>
      <c r="D112" s="937">
        <f t="shared" si="6"/>
        <v>0</v>
      </c>
      <c r="E112" s="937">
        <f t="shared" si="7"/>
        <v>0</v>
      </c>
      <c r="F112" s="937">
        <f t="shared" si="8"/>
        <v>0</v>
      </c>
    </row>
    <row r="113" spans="1:6" ht="12" customHeight="1">
      <c r="A113" s="15" t="s">
        <v>567</v>
      </c>
      <c r="B113" s="291" t="s">
        <v>688</v>
      </c>
      <c r="C113" s="962"/>
      <c r="D113" s="937">
        <f t="shared" si="6"/>
        <v>0</v>
      </c>
      <c r="E113" s="937">
        <f t="shared" si="7"/>
        <v>0</v>
      </c>
      <c r="F113" s="937">
        <f t="shared" si="8"/>
        <v>0</v>
      </c>
    </row>
    <row r="114" spans="1:6" ht="12" customHeight="1">
      <c r="A114" s="15" t="s">
        <v>576</v>
      </c>
      <c r="B114" s="290" t="s">
        <v>154</v>
      </c>
      <c r="C114" s="962"/>
      <c r="D114" s="937">
        <f t="shared" si="6"/>
        <v>0</v>
      </c>
      <c r="E114" s="937">
        <f t="shared" si="7"/>
        <v>0</v>
      </c>
      <c r="F114" s="937">
        <f t="shared" si="8"/>
        <v>0</v>
      </c>
    </row>
    <row r="115" spans="1:6" ht="12" customHeight="1">
      <c r="A115" s="15" t="s">
        <v>578</v>
      </c>
      <c r="B115" s="399" t="s">
        <v>47</v>
      </c>
      <c r="C115" s="962"/>
      <c r="D115" s="937">
        <f t="shared" si="6"/>
        <v>0</v>
      </c>
      <c r="E115" s="937">
        <f t="shared" si="7"/>
        <v>0</v>
      </c>
      <c r="F115" s="937">
        <f t="shared" si="8"/>
        <v>0</v>
      </c>
    </row>
    <row r="116" spans="1:6" ht="15.75">
      <c r="A116" s="15" t="s">
        <v>642</v>
      </c>
      <c r="B116" s="138" t="s">
        <v>327</v>
      </c>
      <c r="C116" s="962"/>
      <c r="D116" s="937">
        <f t="shared" si="6"/>
        <v>0</v>
      </c>
      <c r="E116" s="937">
        <f t="shared" si="7"/>
        <v>0</v>
      </c>
      <c r="F116" s="937">
        <f t="shared" si="8"/>
        <v>0</v>
      </c>
    </row>
    <row r="117" spans="1:6" ht="12" customHeight="1">
      <c r="A117" s="15" t="s">
        <v>643</v>
      </c>
      <c r="B117" s="138" t="s">
        <v>292</v>
      </c>
      <c r="C117" s="962"/>
      <c r="D117" s="937">
        <f t="shared" si="6"/>
        <v>0</v>
      </c>
      <c r="E117" s="937">
        <f t="shared" si="7"/>
        <v>0</v>
      </c>
      <c r="F117" s="937">
        <f t="shared" si="8"/>
        <v>0</v>
      </c>
    </row>
    <row r="118" spans="1:6" ht="12" customHeight="1">
      <c r="A118" s="15" t="s">
        <v>644</v>
      </c>
      <c r="B118" s="138" t="s">
        <v>45</v>
      </c>
      <c r="C118" s="962"/>
      <c r="D118" s="937">
        <f t="shared" si="6"/>
        <v>0</v>
      </c>
      <c r="E118" s="937">
        <f t="shared" si="7"/>
        <v>0</v>
      </c>
      <c r="F118" s="937">
        <f t="shared" si="8"/>
        <v>0</v>
      </c>
    </row>
    <row r="119" spans="1:6" ht="12" customHeight="1">
      <c r="A119" s="15" t="s">
        <v>38</v>
      </c>
      <c r="B119" s="138" t="s">
        <v>33</v>
      </c>
      <c r="C119" s="962"/>
      <c r="D119" s="937">
        <f t="shared" si="6"/>
        <v>0</v>
      </c>
      <c r="E119" s="937">
        <f t="shared" si="7"/>
        <v>0</v>
      </c>
      <c r="F119" s="937">
        <f t="shared" si="8"/>
        <v>0</v>
      </c>
    </row>
    <row r="120" spans="1:6" ht="12" customHeight="1">
      <c r="A120" s="15" t="s">
        <v>39</v>
      </c>
      <c r="B120" s="138" t="s">
        <v>44</v>
      </c>
      <c r="C120" s="962"/>
      <c r="D120" s="937">
        <f t="shared" si="6"/>
        <v>0</v>
      </c>
      <c r="E120" s="937">
        <f t="shared" si="7"/>
        <v>0</v>
      </c>
      <c r="F120" s="937">
        <f t="shared" si="8"/>
        <v>0</v>
      </c>
    </row>
    <row r="121" spans="1:6" ht="16.5" thickBot="1">
      <c r="A121" s="13" t="s">
        <v>40</v>
      </c>
      <c r="B121" s="138" t="s">
        <v>219</v>
      </c>
      <c r="C121" s="963">
        <v>3000000</v>
      </c>
      <c r="D121" s="939">
        <f t="shared" si="6"/>
        <v>3060000</v>
      </c>
      <c r="E121" s="939">
        <f t="shared" si="7"/>
        <v>3120000</v>
      </c>
      <c r="F121" s="939">
        <f t="shared" si="8"/>
        <v>3180000</v>
      </c>
    </row>
    <row r="122" spans="1:6" ht="12" customHeight="1" thickBot="1">
      <c r="A122" s="20" t="s">
        <v>476</v>
      </c>
      <c r="B122" s="120" t="s">
        <v>48</v>
      </c>
      <c r="C122" s="300">
        <f>+C123+C124</f>
        <v>369943056</v>
      </c>
      <c r="D122" s="293">
        <f t="shared" si="6"/>
        <v>377341917.12</v>
      </c>
      <c r="E122" s="293">
        <f t="shared" si="7"/>
        <v>384740778.24</v>
      </c>
      <c r="F122" s="293">
        <f t="shared" si="8"/>
        <v>392139639.36</v>
      </c>
    </row>
    <row r="123" spans="1:6" ht="12" customHeight="1">
      <c r="A123" s="15" t="s">
        <v>546</v>
      </c>
      <c r="B123" s="9" t="s">
        <v>515</v>
      </c>
      <c r="C123" s="957">
        <v>369943056</v>
      </c>
      <c r="D123" s="935">
        <f t="shared" si="6"/>
        <v>377341917.12</v>
      </c>
      <c r="E123" s="935">
        <f t="shared" si="7"/>
        <v>384740778.24</v>
      </c>
      <c r="F123" s="935">
        <f t="shared" si="8"/>
        <v>392139639.36</v>
      </c>
    </row>
    <row r="124" spans="1:6" ht="12" customHeight="1" thickBot="1">
      <c r="A124" s="16" t="s">
        <v>547</v>
      </c>
      <c r="B124" s="12" t="s">
        <v>516</v>
      </c>
      <c r="C124" s="960"/>
      <c r="D124" s="940">
        <f t="shared" si="6"/>
        <v>0</v>
      </c>
      <c r="E124" s="940">
        <f t="shared" si="7"/>
        <v>0</v>
      </c>
      <c r="F124" s="940">
        <f t="shared" si="8"/>
        <v>0</v>
      </c>
    </row>
    <row r="125" spans="1:6" ht="12" customHeight="1" thickBot="1">
      <c r="A125" s="20" t="s">
        <v>477</v>
      </c>
      <c r="B125" s="120" t="s">
        <v>49</v>
      </c>
      <c r="C125" s="294">
        <f>+C92+C108+C122</f>
        <v>2065870109</v>
      </c>
      <c r="D125" s="293">
        <f t="shared" si="6"/>
        <v>2107187511.18</v>
      </c>
      <c r="E125" s="293">
        <f t="shared" si="7"/>
        <v>2148504913.36</v>
      </c>
      <c r="F125" s="293">
        <f t="shared" si="8"/>
        <v>2189822315.54</v>
      </c>
    </row>
    <row r="126" spans="1:6" ht="12" customHeight="1" thickBot="1">
      <c r="A126" s="20" t="s">
        <v>478</v>
      </c>
      <c r="B126" s="120" t="s">
        <v>50</v>
      </c>
      <c r="C126" s="294">
        <f>+C127+C128+C129</f>
        <v>0</v>
      </c>
      <c r="D126" s="293">
        <f t="shared" si="6"/>
        <v>0</v>
      </c>
      <c r="E126" s="293">
        <f t="shared" si="7"/>
        <v>0</v>
      </c>
      <c r="F126" s="293">
        <f t="shared" si="8"/>
        <v>0</v>
      </c>
    </row>
    <row r="127" spans="1:6" ht="12" customHeight="1">
      <c r="A127" s="15" t="s">
        <v>550</v>
      </c>
      <c r="B127" s="9" t="s">
        <v>51</v>
      </c>
      <c r="C127" s="267"/>
      <c r="D127" s="936">
        <f t="shared" si="6"/>
        <v>0</v>
      </c>
      <c r="E127" s="935">
        <f t="shared" si="7"/>
        <v>0</v>
      </c>
      <c r="F127" s="935">
        <f t="shared" si="8"/>
        <v>0</v>
      </c>
    </row>
    <row r="128" spans="1:6" ht="12" customHeight="1">
      <c r="A128" s="15" t="s">
        <v>551</v>
      </c>
      <c r="B128" s="9" t="s">
        <v>52</v>
      </c>
      <c r="C128" s="267"/>
      <c r="D128" s="937">
        <f t="shared" si="6"/>
        <v>0</v>
      </c>
      <c r="E128" s="938">
        <f t="shared" si="7"/>
        <v>0</v>
      </c>
      <c r="F128" s="938">
        <f t="shared" si="8"/>
        <v>0</v>
      </c>
    </row>
    <row r="129" spans="1:6" ht="12" customHeight="1" thickBot="1">
      <c r="A129" s="13" t="s">
        <v>552</v>
      </c>
      <c r="B129" s="7" t="s">
        <v>53</v>
      </c>
      <c r="C129" s="267"/>
      <c r="D129" s="939">
        <f t="shared" si="6"/>
        <v>0</v>
      </c>
      <c r="E129" s="940">
        <f t="shared" si="7"/>
        <v>0</v>
      </c>
      <c r="F129" s="940">
        <f t="shared" si="8"/>
        <v>0</v>
      </c>
    </row>
    <row r="130" spans="1:6" ht="12" customHeight="1" thickBot="1">
      <c r="A130" s="20" t="s">
        <v>479</v>
      </c>
      <c r="B130" s="120" t="s">
        <v>113</v>
      </c>
      <c r="C130" s="294">
        <f>+C131+C132+C133+C134</f>
        <v>0</v>
      </c>
      <c r="D130" s="293">
        <f t="shared" si="6"/>
        <v>0</v>
      </c>
      <c r="E130" s="293">
        <f t="shared" si="7"/>
        <v>0</v>
      </c>
      <c r="F130" s="293">
        <f t="shared" si="8"/>
        <v>0</v>
      </c>
    </row>
    <row r="131" spans="1:6" ht="12" customHeight="1">
      <c r="A131" s="15" t="s">
        <v>553</v>
      </c>
      <c r="B131" s="9" t="s">
        <v>54</v>
      </c>
      <c r="C131" s="267"/>
      <c r="D131" s="936">
        <f t="shared" si="6"/>
        <v>0</v>
      </c>
      <c r="E131" s="935">
        <f t="shared" si="7"/>
        <v>0</v>
      </c>
      <c r="F131" s="935">
        <f t="shared" si="8"/>
        <v>0</v>
      </c>
    </row>
    <row r="132" spans="1:6" ht="12" customHeight="1">
      <c r="A132" s="15" t="s">
        <v>554</v>
      </c>
      <c r="B132" s="9" t="s">
        <v>55</v>
      </c>
      <c r="C132" s="267"/>
      <c r="D132" s="937">
        <f t="shared" si="6"/>
        <v>0</v>
      </c>
      <c r="E132" s="938">
        <f t="shared" si="7"/>
        <v>0</v>
      </c>
      <c r="F132" s="938">
        <f t="shared" si="8"/>
        <v>0</v>
      </c>
    </row>
    <row r="133" spans="1:6" ht="12" customHeight="1">
      <c r="A133" s="14" t="s">
        <v>755</v>
      </c>
      <c r="B133" s="8" t="s">
        <v>56</v>
      </c>
      <c r="C133" s="267"/>
      <c r="D133" s="937">
        <f t="shared" si="6"/>
        <v>0</v>
      </c>
      <c r="E133" s="938">
        <f t="shared" si="7"/>
        <v>0</v>
      </c>
      <c r="F133" s="938">
        <f t="shared" si="8"/>
        <v>0</v>
      </c>
    </row>
    <row r="134" spans="1:6" ht="12" customHeight="1" thickBot="1">
      <c r="A134" s="965" t="s">
        <v>756</v>
      </c>
      <c r="B134" s="966" t="s">
        <v>57</v>
      </c>
      <c r="C134" s="967"/>
      <c r="D134" s="939">
        <f t="shared" si="6"/>
        <v>0</v>
      </c>
      <c r="E134" s="940">
        <f t="shared" si="7"/>
        <v>0</v>
      </c>
      <c r="F134" s="940">
        <f t="shared" si="8"/>
        <v>0</v>
      </c>
    </row>
    <row r="135" spans="1:6" ht="12" customHeight="1" thickBot="1">
      <c r="A135" s="20" t="s">
        <v>480</v>
      </c>
      <c r="B135" s="120" t="s">
        <v>58</v>
      </c>
      <c r="C135" s="300">
        <f>+C136+C137+C138+C139</f>
        <v>15060534</v>
      </c>
      <c r="D135" s="293">
        <f t="shared" si="6"/>
        <v>15361744.68</v>
      </c>
      <c r="E135" s="293">
        <f t="shared" si="7"/>
        <v>15662955.360000001</v>
      </c>
      <c r="F135" s="293">
        <f t="shared" si="8"/>
        <v>15964166.040000001</v>
      </c>
    </row>
    <row r="136" spans="1:6" ht="12" customHeight="1">
      <c r="A136" s="15" t="s">
        <v>555</v>
      </c>
      <c r="B136" s="9" t="s">
        <v>59</v>
      </c>
      <c r="C136" s="267">
        <v>15060534</v>
      </c>
      <c r="D136" s="936">
        <f t="shared" si="6"/>
        <v>15361744.68</v>
      </c>
      <c r="E136" s="936">
        <f t="shared" si="7"/>
        <v>15662955.360000001</v>
      </c>
      <c r="F136" s="936">
        <f t="shared" si="8"/>
        <v>15964166.040000001</v>
      </c>
    </row>
    <row r="137" spans="1:6" ht="12" customHeight="1">
      <c r="A137" s="15" t="s">
        <v>556</v>
      </c>
      <c r="B137" s="9" t="s">
        <v>69</v>
      </c>
      <c r="C137" s="267"/>
      <c r="D137" s="937">
        <f t="shared" si="6"/>
        <v>0</v>
      </c>
      <c r="E137" s="937">
        <f t="shared" si="7"/>
        <v>0</v>
      </c>
      <c r="F137" s="937">
        <f t="shared" si="8"/>
        <v>0</v>
      </c>
    </row>
    <row r="138" spans="1:6" ht="12" customHeight="1">
      <c r="A138" s="15" t="s">
        <v>767</v>
      </c>
      <c r="B138" s="9" t="s">
        <v>60</v>
      </c>
      <c r="C138" s="267"/>
      <c r="D138" s="937">
        <f t="shared" si="6"/>
        <v>0</v>
      </c>
      <c r="E138" s="937">
        <f t="shared" si="7"/>
        <v>0</v>
      </c>
      <c r="F138" s="937">
        <f t="shared" si="8"/>
        <v>0</v>
      </c>
    </row>
    <row r="139" spans="1:6" ht="12" customHeight="1" thickBot="1">
      <c r="A139" s="13" t="s">
        <v>768</v>
      </c>
      <c r="B139" s="7" t="s">
        <v>61</v>
      </c>
      <c r="C139" s="267"/>
      <c r="D139" s="939">
        <f t="shared" si="6"/>
        <v>0</v>
      </c>
      <c r="E139" s="939">
        <f t="shared" si="7"/>
        <v>0</v>
      </c>
      <c r="F139" s="939">
        <f t="shared" si="8"/>
        <v>0</v>
      </c>
    </row>
    <row r="140" spans="1:6" ht="12" customHeight="1" thickBot="1">
      <c r="A140" s="20" t="s">
        <v>481</v>
      </c>
      <c r="B140" s="120" t="s">
        <v>62</v>
      </c>
      <c r="C140" s="303">
        <f>+C141+C142+C143+C144</f>
        <v>0</v>
      </c>
      <c r="D140" s="293">
        <f t="shared" si="6"/>
        <v>0</v>
      </c>
      <c r="E140" s="293">
        <f t="shared" si="7"/>
        <v>0</v>
      </c>
      <c r="F140" s="293">
        <f t="shared" si="8"/>
        <v>0</v>
      </c>
    </row>
    <row r="141" spans="1:6" ht="12" customHeight="1">
      <c r="A141" s="15" t="s">
        <v>635</v>
      </c>
      <c r="B141" s="9" t="s">
        <v>63</v>
      </c>
      <c r="C141" s="267"/>
      <c r="D141" s="941">
        <f t="shared" si="6"/>
        <v>0</v>
      </c>
      <c r="E141" s="942">
        <f t="shared" si="7"/>
        <v>0</v>
      </c>
      <c r="F141" s="935">
        <f t="shared" si="8"/>
        <v>0</v>
      </c>
    </row>
    <row r="142" spans="1:6" ht="12" customHeight="1">
      <c r="A142" s="15" t="s">
        <v>636</v>
      </c>
      <c r="B142" s="9" t="s">
        <v>64</v>
      </c>
      <c r="C142" s="267"/>
      <c r="D142" s="943">
        <f t="shared" si="6"/>
        <v>0</v>
      </c>
      <c r="E142" s="944">
        <f t="shared" si="7"/>
        <v>0</v>
      </c>
      <c r="F142" s="938">
        <f t="shared" si="8"/>
        <v>0</v>
      </c>
    </row>
    <row r="143" spans="1:6" ht="12" customHeight="1">
      <c r="A143" s="15" t="s">
        <v>687</v>
      </c>
      <c r="B143" s="9" t="s">
        <v>65</v>
      </c>
      <c r="C143" s="267"/>
      <c r="D143" s="943">
        <f t="shared" si="6"/>
        <v>0</v>
      </c>
      <c r="E143" s="944">
        <f t="shared" si="7"/>
        <v>0</v>
      </c>
      <c r="F143" s="938">
        <f t="shared" si="8"/>
        <v>0</v>
      </c>
    </row>
    <row r="144" spans="1:6" ht="12" customHeight="1" thickBot="1">
      <c r="A144" s="15" t="s">
        <v>770</v>
      </c>
      <c r="B144" s="9" t="s">
        <v>66</v>
      </c>
      <c r="C144" s="267"/>
      <c r="D144" s="945">
        <f t="shared" si="6"/>
        <v>0</v>
      </c>
      <c r="E144" s="946">
        <f t="shared" si="7"/>
        <v>0</v>
      </c>
      <c r="F144" s="940">
        <f t="shared" si="8"/>
        <v>0</v>
      </c>
    </row>
    <row r="145" spans="1:9" ht="15" customHeight="1" thickBot="1">
      <c r="A145" s="20" t="s">
        <v>482</v>
      </c>
      <c r="B145" s="120" t="s">
        <v>67</v>
      </c>
      <c r="C145" s="415">
        <f>+C126+C130+C135+C140</f>
        <v>15060534</v>
      </c>
      <c r="D145" s="293">
        <f t="shared" si="6"/>
        <v>15361744.68</v>
      </c>
      <c r="E145" s="293">
        <f t="shared" si="7"/>
        <v>15662955.360000001</v>
      </c>
      <c r="F145" s="293">
        <f t="shared" si="8"/>
        <v>15964166.040000001</v>
      </c>
      <c r="G145" s="417"/>
      <c r="H145" s="417"/>
      <c r="I145" s="417"/>
    </row>
    <row r="146" spans="1:6" s="402" customFormat="1" ht="12.75" customHeight="1" thickBot="1">
      <c r="A146" s="292" t="s">
        <v>483</v>
      </c>
      <c r="B146" s="376" t="s">
        <v>68</v>
      </c>
      <c r="C146" s="415">
        <f>+C125+C145</f>
        <v>2080930643</v>
      </c>
      <c r="D146" s="293">
        <f t="shared" si="6"/>
        <v>2122549255.8600001</v>
      </c>
      <c r="E146" s="293">
        <f t="shared" si="7"/>
        <v>2164167868.7200003</v>
      </c>
      <c r="F146" s="293">
        <f t="shared" si="8"/>
        <v>2205786481.58</v>
      </c>
    </row>
    <row r="147" spans="4:6" ht="7.5" customHeight="1">
      <c r="D147" s="954">
        <f t="shared" si="6"/>
        <v>0</v>
      </c>
      <c r="E147" s="955"/>
      <c r="F147" s="955"/>
    </row>
    <row r="148" spans="1:6" ht="15.75">
      <c r="A148" s="1062" t="s">
        <v>70</v>
      </c>
      <c r="B148" s="1062"/>
      <c r="C148" s="1062"/>
      <c r="D148" s="956">
        <f t="shared" si="6"/>
        <v>0</v>
      </c>
      <c r="E148" s="418"/>
      <c r="F148" s="418"/>
    </row>
    <row r="149" spans="1:6" ht="15" customHeight="1" thickBot="1">
      <c r="A149" s="1059" t="s">
        <v>608</v>
      </c>
      <c r="B149" s="1059"/>
      <c r="C149" s="304"/>
      <c r="D149" s="304"/>
      <c r="E149" s="304"/>
      <c r="F149" s="304"/>
    </row>
    <row r="150" spans="1:6" ht="13.5" customHeight="1" thickBot="1">
      <c r="A150" s="20">
        <v>1</v>
      </c>
      <c r="B150" s="29" t="s">
        <v>71</v>
      </c>
      <c r="C150" s="294">
        <f>+C62-C125</f>
        <v>-769939466</v>
      </c>
      <c r="D150" s="294">
        <f>+D62-D125</f>
        <v>-785338255.3199999</v>
      </c>
      <c r="E150" s="294">
        <f>+E62-E125</f>
        <v>-800737044.6400001</v>
      </c>
      <c r="F150" s="294">
        <f>+F62-F125</f>
        <v>-816135833.9599998</v>
      </c>
    </row>
    <row r="151" spans="1:6" ht="18" customHeight="1" thickBot="1">
      <c r="A151" s="20" t="s">
        <v>475</v>
      </c>
      <c r="B151" s="29" t="s">
        <v>72</v>
      </c>
      <c r="C151" s="294">
        <f>+C85-C145</f>
        <v>769939466</v>
      </c>
      <c r="D151" s="294">
        <f>+D85-D145</f>
        <v>785338255.32</v>
      </c>
      <c r="E151" s="294">
        <f>+E85-E145</f>
        <v>800737044.64</v>
      </c>
      <c r="F151" s="294">
        <f>+F85-F145</f>
        <v>816135833.96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6.875" style="54" customWidth="1"/>
    <col min="2" max="2" width="55.125" style="191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16" t="s">
        <v>85</v>
      </c>
      <c r="C1" s="317"/>
      <c r="D1" s="317"/>
      <c r="E1" s="317"/>
      <c r="F1" s="1065"/>
    </row>
    <row r="2" spans="5:6" ht="14.25" thickBot="1">
      <c r="E2" s="318"/>
      <c r="F2" s="1065"/>
    </row>
    <row r="3" spans="1:6" ht="18" customHeight="1" thickBot="1">
      <c r="A3" s="1063" t="s">
        <v>527</v>
      </c>
      <c r="B3" s="319" t="s">
        <v>511</v>
      </c>
      <c r="C3" s="320"/>
      <c r="D3" s="319" t="s">
        <v>513</v>
      </c>
      <c r="E3" s="321"/>
      <c r="F3" s="1065"/>
    </row>
    <row r="4" spans="1:6" s="322" customFormat="1" ht="35.25" customHeight="1" thickBot="1">
      <c r="A4" s="1064"/>
      <c r="B4" s="192" t="s">
        <v>519</v>
      </c>
      <c r="C4" s="193" t="s">
        <v>384</v>
      </c>
      <c r="D4" s="192" t="s">
        <v>519</v>
      </c>
      <c r="E4" s="50" t="s">
        <v>384</v>
      </c>
      <c r="F4" s="1065"/>
    </row>
    <row r="5" spans="1:6" s="327" customFormat="1" ht="12" customHeight="1" thickBot="1">
      <c r="A5" s="323">
        <v>1</v>
      </c>
      <c r="B5" s="324">
        <v>2</v>
      </c>
      <c r="C5" s="325" t="s">
        <v>476</v>
      </c>
      <c r="D5" s="324" t="s">
        <v>477</v>
      </c>
      <c r="E5" s="326" t="s">
        <v>478</v>
      </c>
      <c r="F5" s="1065"/>
    </row>
    <row r="6" spans="1:6" ht="12.75" customHeight="1">
      <c r="A6" s="328" t="s">
        <v>474</v>
      </c>
      <c r="B6" s="329" t="s">
        <v>73</v>
      </c>
      <c r="C6" s="974">
        <f>'1.1.melléklet'!C5</f>
        <v>418872964</v>
      </c>
      <c r="D6" s="329" t="s">
        <v>520</v>
      </c>
      <c r="E6" s="976">
        <f>'1.1.melléklet'!C92</f>
        <v>218964939</v>
      </c>
      <c r="F6" s="1065"/>
    </row>
    <row r="7" spans="1:6" ht="12.75" customHeight="1">
      <c r="A7" s="330" t="s">
        <v>475</v>
      </c>
      <c r="B7" s="331" t="s">
        <v>74</v>
      </c>
      <c r="C7" s="975">
        <f>'1.1.melléklet'!C12</f>
        <v>11262000</v>
      </c>
      <c r="D7" s="331" t="s">
        <v>637</v>
      </c>
      <c r="E7" s="977">
        <f>'1.1.melléklet'!C93</f>
        <v>48533577</v>
      </c>
      <c r="F7" s="1065"/>
    </row>
    <row r="8" spans="1:6" ht="12.75" customHeight="1">
      <c r="A8" s="330" t="s">
        <v>476</v>
      </c>
      <c r="B8" s="331" t="s">
        <v>115</v>
      </c>
      <c r="C8" s="306">
        <f>'1.1.melléklet'!C18</f>
        <v>0</v>
      </c>
      <c r="D8" s="331" t="s">
        <v>689</v>
      </c>
      <c r="E8" s="977">
        <f>'1.1.melléklet'!C94</f>
        <v>236164202</v>
      </c>
      <c r="F8" s="1065"/>
    </row>
    <row r="9" spans="1:6" ht="12.75" customHeight="1">
      <c r="A9" s="330" t="s">
        <v>477</v>
      </c>
      <c r="B9" s="331" t="s">
        <v>628</v>
      </c>
      <c r="C9" s="975">
        <f>'1.1.melléklet'!C26</f>
        <v>144300000</v>
      </c>
      <c r="D9" s="331" t="s">
        <v>638</v>
      </c>
      <c r="E9" s="977">
        <f>'1.1.melléklet'!C95</f>
        <v>4800000</v>
      </c>
      <c r="F9" s="1065"/>
    </row>
    <row r="10" spans="1:6" ht="12.75" customHeight="1">
      <c r="A10" s="330" t="s">
        <v>478</v>
      </c>
      <c r="B10" s="332" t="s">
        <v>75</v>
      </c>
      <c r="C10" s="306"/>
      <c r="D10" s="331" t="s">
        <v>639</v>
      </c>
      <c r="E10" s="977">
        <f>'1.1.melléklet'!C96</f>
        <v>159495600</v>
      </c>
      <c r="F10" s="1065"/>
    </row>
    <row r="11" spans="1:6" ht="12.75" customHeight="1">
      <c r="A11" s="330" t="s">
        <v>479</v>
      </c>
      <c r="B11" s="331" t="s">
        <v>76</v>
      </c>
      <c r="C11" s="307">
        <f>'1.1.melléklet'!C52</f>
        <v>0</v>
      </c>
      <c r="D11" s="331" t="s">
        <v>505</v>
      </c>
      <c r="E11" s="977">
        <f>'1.1.melléklet'!C122</f>
        <v>369943056</v>
      </c>
      <c r="F11" s="1065"/>
    </row>
    <row r="12" spans="1:6" ht="12.75" customHeight="1">
      <c r="A12" s="330" t="s">
        <v>480</v>
      </c>
      <c r="B12" s="331" t="s">
        <v>753</v>
      </c>
      <c r="C12" s="975">
        <f>'1.1.melléklet'!C34</f>
        <v>131244400</v>
      </c>
      <c r="D12" s="329" t="s">
        <v>686</v>
      </c>
      <c r="E12" s="976">
        <f>'2.2.melléklet '!I6</f>
        <v>961604956</v>
      </c>
      <c r="F12" s="1065"/>
    </row>
    <row r="13" spans="1:6" ht="12.75" customHeight="1">
      <c r="A13" s="330" t="s">
        <v>481</v>
      </c>
      <c r="B13" s="329" t="s">
        <v>813</v>
      </c>
      <c r="C13" s="974">
        <v>590251279</v>
      </c>
      <c r="D13" s="331" t="s">
        <v>93</v>
      </c>
      <c r="E13" s="311">
        <f>'2.2.melléklet '!I7</f>
        <v>0</v>
      </c>
      <c r="F13" s="1065"/>
    </row>
    <row r="14" spans="1:6" ht="12.75" customHeight="1">
      <c r="A14" s="330" t="s">
        <v>482</v>
      </c>
      <c r="B14" s="331" t="s">
        <v>88</v>
      </c>
      <c r="C14" s="306">
        <f>'1.1.melléklet'!C25</f>
        <v>0</v>
      </c>
      <c r="D14" s="331" t="s">
        <v>641</v>
      </c>
      <c r="E14" s="976">
        <f>'2.2.melléklet '!I8</f>
        <v>63363779</v>
      </c>
      <c r="F14" s="1065"/>
    </row>
    <row r="15" spans="1:6" ht="12.75" customHeight="1">
      <c r="A15" s="330" t="s">
        <v>483</v>
      </c>
      <c r="B15" s="331" t="s">
        <v>469</v>
      </c>
      <c r="C15" s="306"/>
      <c r="D15" s="331" t="s">
        <v>94</v>
      </c>
      <c r="E15" s="311"/>
      <c r="F15" s="1065"/>
    </row>
    <row r="16" spans="1:6" ht="12.75" customHeight="1">
      <c r="A16" s="330" t="s">
        <v>484</v>
      </c>
      <c r="B16" s="331" t="s">
        <v>89</v>
      </c>
      <c r="C16" s="306">
        <f>'1.1.melléklet'!C59</f>
        <v>0</v>
      </c>
      <c r="D16" s="331" t="s">
        <v>688</v>
      </c>
      <c r="E16" s="976">
        <v>3000000</v>
      </c>
      <c r="F16" s="1065"/>
    </row>
    <row r="17" spans="1:6" ht="12.75" customHeight="1">
      <c r="A17" s="330" t="s">
        <v>485</v>
      </c>
      <c r="B17" s="331" t="s">
        <v>90</v>
      </c>
      <c r="C17" s="306"/>
      <c r="D17" s="45" t="s">
        <v>515</v>
      </c>
      <c r="E17" s="312"/>
      <c r="F17" s="1065"/>
    </row>
    <row r="18" spans="1:6" ht="12.75" customHeight="1" thickBot="1">
      <c r="A18" s="330" t="s">
        <v>486</v>
      </c>
      <c r="B18" s="331" t="s">
        <v>91</v>
      </c>
      <c r="C18" s="308"/>
      <c r="D18" s="45" t="s">
        <v>516</v>
      </c>
      <c r="E18" s="977">
        <f>'2.2.melléklet '!I12</f>
        <v>0</v>
      </c>
      <c r="F18" s="1065"/>
    </row>
    <row r="19" spans="1:6" ht="15.75" customHeight="1" thickBot="1">
      <c r="A19" s="333" t="s">
        <v>487</v>
      </c>
      <c r="B19" s="122" t="s">
        <v>319</v>
      </c>
      <c r="C19" s="309">
        <f>+C6+C7+C9+C10+C12+C13+C14+C15+C16+C17+C18</f>
        <v>1295930643</v>
      </c>
      <c r="D19" s="122" t="s">
        <v>318</v>
      </c>
      <c r="E19" s="314">
        <f>SUM(E6:E18)</f>
        <v>2065870109</v>
      </c>
      <c r="F19" s="1065"/>
    </row>
    <row r="20" spans="1:6" ht="15.75" customHeight="1">
      <c r="A20" s="334" t="s">
        <v>488</v>
      </c>
      <c r="B20" s="343" t="s">
        <v>320</v>
      </c>
      <c r="C20" s="730">
        <f>C21</f>
        <v>335000000</v>
      </c>
      <c r="D20" s="732" t="s">
        <v>645</v>
      </c>
      <c r="E20" s="731"/>
      <c r="F20" s="1065"/>
    </row>
    <row r="21" spans="1:6" ht="15.75" customHeight="1">
      <c r="A21" s="334" t="s">
        <v>489</v>
      </c>
      <c r="B21" s="344" t="s">
        <v>693</v>
      </c>
      <c r="C21" s="734">
        <v>335000000</v>
      </c>
      <c r="D21" s="733" t="s">
        <v>83</v>
      </c>
      <c r="E21" s="735"/>
      <c r="F21" s="1065"/>
    </row>
    <row r="22" spans="1:6" ht="15.75" customHeight="1">
      <c r="A22" s="334" t="s">
        <v>490</v>
      </c>
      <c r="B22" s="344" t="s">
        <v>694</v>
      </c>
      <c r="C22" s="735"/>
      <c r="D22" s="336" t="s">
        <v>610</v>
      </c>
      <c r="E22" s="731"/>
      <c r="F22" s="1065"/>
    </row>
    <row r="23" spans="1:6" ht="15.75" customHeight="1">
      <c r="A23" s="334" t="s">
        <v>491</v>
      </c>
      <c r="B23" s="344" t="s">
        <v>695</v>
      </c>
      <c r="C23" s="735"/>
      <c r="D23" s="336" t="s">
        <v>611</v>
      </c>
      <c r="E23" s="735"/>
      <c r="F23" s="1065"/>
    </row>
    <row r="24" spans="1:6" ht="15.75" customHeight="1">
      <c r="A24" s="334" t="s">
        <v>492</v>
      </c>
      <c r="B24" s="344" t="s">
        <v>696</v>
      </c>
      <c r="C24" s="730">
        <v>450000000</v>
      </c>
      <c r="D24" s="335" t="s">
        <v>690</v>
      </c>
      <c r="E24" s="735"/>
      <c r="F24" s="1065"/>
    </row>
    <row r="25" spans="1:6" ht="15.75" customHeight="1">
      <c r="A25" s="334" t="s">
        <v>493</v>
      </c>
      <c r="B25" s="345" t="s">
        <v>697</v>
      </c>
      <c r="C25" s="735"/>
      <c r="D25" s="336" t="s">
        <v>646</v>
      </c>
      <c r="E25" s="731"/>
      <c r="F25" s="1065"/>
    </row>
    <row r="26" spans="1:6" ht="15.75" customHeight="1">
      <c r="A26" s="334" t="s">
        <v>494</v>
      </c>
      <c r="B26" s="346" t="s">
        <v>321</v>
      </c>
      <c r="C26" s="735"/>
      <c r="D26" s="329" t="s">
        <v>647</v>
      </c>
      <c r="E26" s="735"/>
      <c r="F26" s="1065"/>
    </row>
    <row r="27" spans="1:6" ht="15.75" customHeight="1">
      <c r="A27" s="334" t="s">
        <v>495</v>
      </c>
      <c r="B27" s="345" t="s">
        <v>699</v>
      </c>
      <c r="C27" s="735"/>
      <c r="D27" s="729" t="s">
        <v>69</v>
      </c>
      <c r="E27" s="736">
        <v>15060534</v>
      </c>
      <c r="F27" s="1065"/>
    </row>
    <row r="28" spans="1:6" ht="12.75" customHeight="1">
      <c r="A28" s="334" t="s">
        <v>496</v>
      </c>
      <c r="B28" s="345" t="s">
        <v>700</v>
      </c>
      <c r="C28" s="350"/>
      <c r="D28" s="336"/>
      <c r="E28" s="74"/>
      <c r="F28" s="1065"/>
    </row>
    <row r="29" spans="1:6" ht="12.75" customHeight="1">
      <c r="A29" s="337" t="s">
        <v>386</v>
      </c>
      <c r="B29" s="344" t="s">
        <v>701</v>
      </c>
      <c r="C29" s="76"/>
      <c r="D29" s="336"/>
      <c r="E29" s="77"/>
      <c r="F29" s="1065"/>
    </row>
    <row r="30" spans="1:6" ht="12.75" customHeight="1">
      <c r="A30" s="337" t="s">
        <v>498</v>
      </c>
      <c r="B30" s="348" t="s">
        <v>702</v>
      </c>
      <c r="C30" s="76"/>
      <c r="D30" s="336"/>
      <c r="E30" s="77"/>
      <c r="F30" s="1065"/>
    </row>
    <row r="31" spans="1:6" ht="12.75" customHeight="1" thickBot="1">
      <c r="A31" s="337" t="s">
        <v>499</v>
      </c>
      <c r="B31" s="349" t="s">
        <v>703</v>
      </c>
      <c r="C31" s="76"/>
      <c r="D31" s="336"/>
      <c r="E31" s="77"/>
      <c r="F31" s="1065"/>
    </row>
    <row r="32" spans="1:6" ht="15.75" customHeight="1" thickBot="1">
      <c r="A32" s="333" t="s">
        <v>500</v>
      </c>
      <c r="B32" s="122" t="s">
        <v>322</v>
      </c>
      <c r="C32" s="309">
        <f>C21+C24</f>
        <v>785000000</v>
      </c>
      <c r="D32" s="122" t="s">
        <v>323</v>
      </c>
      <c r="E32" s="314">
        <f>E27</f>
        <v>15060534</v>
      </c>
      <c r="F32" s="1065"/>
    </row>
    <row r="33" spans="1:6" ht="13.5" thickBot="1">
      <c r="A33" s="333" t="s">
        <v>501</v>
      </c>
      <c r="B33" s="339" t="s">
        <v>324</v>
      </c>
      <c r="C33" s="340">
        <f>+C19+C32</f>
        <v>2080930643</v>
      </c>
      <c r="D33" s="339" t="s">
        <v>325</v>
      </c>
      <c r="E33" s="340">
        <f>+E19+E32</f>
        <v>2080930643</v>
      </c>
      <c r="F33" s="1065"/>
    </row>
    <row r="34" spans="2:4" ht="18.75">
      <c r="B34" s="1214"/>
      <c r="C34" s="1214"/>
      <c r="D34" s="1214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133">
      <selection activeCell="A151" sqref="A151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5" width="21.625" style="378" customWidth="1"/>
    <col min="6" max="16384" width="9.375" style="400" customWidth="1"/>
  </cols>
  <sheetData>
    <row r="1" spans="1:5" ht="15.75" customHeight="1">
      <c r="A1" s="1060" t="s">
        <v>471</v>
      </c>
      <c r="B1" s="1060"/>
      <c r="C1" s="1060"/>
      <c r="D1" s="400"/>
      <c r="E1" s="400"/>
    </row>
    <row r="2" spans="1:5" ht="15.75" customHeight="1" thickBot="1">
      <c r="A2" s="1059" t="s">
        <v>606</v>
      </c>
      <c r="B2" s="1059"/>
      <c r="C2" s="304"/>
      <c r="D2" s="304"/>
      <c r="E2" s="304"/>
    </row>
    <row r="3" spans="1:5" ht="37.5" customHeight="1" thickBot="1">
      <c r="A3" s="23" t="s">
        <v>527</v>
      </c>
      <c r="B3" s="24" t="s">
        <v>473</v>
      </c>
      <c r="C3" s="38" t="s">
        <v>384</v>
      </c>
      <c r="D3" s="38" t="s">
        <v>871</v>
      </c>
      <c r="E3" s="38" t="s">
        <v>886</v>
      </c>
    </row>
    <row r="4" spans="1:5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</row>
    <row r="5" spans="1:5" s="402" customFormat="1" ht="12" customHeight="1" thickBot="1">
      <c r="A5" s="20" t="s">
        <v>474</v>
      </c>
      <c r="B5" s="21" t="s">
        <v>711</v>
      </c>
      <c r="C5" s="294">
        <f>+C6+C7+C8+C9+C10+C11</f>
        <v>99660800</v>
      </c>
      <c r="D5" s="294">
        <f>+D6+D7+D8+D9+D10+D11</f>
        <v>99660800</v>
      </c>
      <c r="E5" s="294">
        <f>+E6+E7+E8+E9+E10+E11</f>
        <v>99660800</v>
      </c>
    </row>
    <row r="6" spans="1:5" s="402" customFormat="1" ht="12" customHeight="1">
      <c r="A6" s="15" t="s">
        <v>557</v>
      </c>
      <c r="B6" s="403" t="s">
        <v>712</v>
      </c>
      <c r="C6" s="297">
        <v>99660800</v>
      </c>
      <c r="D6" s="297">
        <v>99660800</v>
      </c>
      <c r="E6" s="297">
        <v>99660800</v>
      </c>
    </row>
    <row r="7" spans="1:5" s="402" customFormat="1" ht="12" customHeight="1">
      <c r="A7" s="14" t="s">
        <v>558</v>
      </c>
      <c r="B7" s="404" t="s">
        <v>713</v>
      </c>
      <c r="C7" s="296"/>
      <c r="D7" s="296"/>
      <c r="E7" s="296"/>
    </row>
    <row r="8" spans="1:5" s="402" customFormat="1" ht="12" customHeight="1">
      <c r="A8" s="14" t="s">
        <v>559</v>
      </c>
      <c r="B8" s="404" t="s">
        <v>714</v>
      </c>
      <c r="C8" s="296"/>
      <c r="D8" s="296"/>
      <c r="E8" s="296"/>
    </row>
    <row r="9" spans="1:5" s="402" customFormat="1" ht="12" customHeight="1">
      <c r="A9" s="14" t="s">
        <v>560</v>
      </c>
      <c r="B9" s="404" t="s">
        <v>715</v>
      </c>
      <c r="C9" s="296"/>
      <c r="D9" s="296"/>
      <c r="E9" s="296"/>
    </row>
    <row r="10" spans="1:5" s="402" customFormat="1" ht="12" customHeight="1">
      <c r="A10" s="14" t="s">
        <v>602</v>
      </c>
      <c r="B10" s="404" t="s">
        <v>716</v>
      </c>
      <c r="C10" s="296"/>
      <c r="D10" s="296"/>
      <c r="E10" s="296"/>
    </row>
    <row r="11" spans="1:5" s="402" customFormat="1" ht="12" customHeight="1" thickBot="1">
      <c r="A11" s="16" t="s">
        <v>561</v>
      </c>
      <c r="B11" s="405" t="s">
        <v>717</v>
      </c>
      <c r="C11" s="296"/>
      <c r="D11" s="296"/>
      <c r="E11" s="296"/>
    </row>
    <row r="12" spans="1:5" s="402" customFormat="1" ht="12" customHeight="1" thickBot="1">
      <c r="A12" s="20" t="s">
        <v>475</v>
      </c>
      <c r="B12" s="289" t="s">
        <v>718</v>
      </c>
      <c r="C12" s="294">
        <f>+C13+C14+C15+C16+C17</f>
        <v>0</v>
      </c>
      <c r="D12" s="294">
        <f>+D13+D14+D15+D16+D17</f>
        <v>1928797</v>
      </c>
      <c r="E12" s="294">
        <f>+E13+E14+E15+E16+E17</f>
        <v>1928797</v>
      </c>
    </row>
    <row r="13" spans="1:5" s="402" customFormat="1" ht="12" customHeight="1">
      <c r="A13" s="15" t="s">
        <v>563</v>
      </c>
      <c r="B13" s="403" t="s">
        <v>719</v>
      </c>
      <c r="C13" s="297"/>
      <c r="D13" s="297"/>
      <c r="E13" s="297"/>
    </row>
    <row r="14" spans="1:5" s="402" customFormat="1" ht="12" customHeight="1">
      <c r="A14" s="14" t="s">
        <v>564</v>
      </c>
      <c r="B14" s="404" t="s">
        <v>720</v>
      </c>
      <c r="C14" s="296"/>
      <c r="D14" s="296"/>
      <c r="E14" s="296"/>
    </row>
    <row r="15" spans="1:5" s="402" customFormat="1" ht="12" customHeight="1">
      <c r="A15" s="14" t="s">
        <v>565</v>
      </c>
      <c r="B15" s="404" t="s">
        <v>148</v>
      </c>
      <c r="C15" s="296"/>
      <c r="D15" s="296"/>
      <c r="E15" s="296"/>
    </row>
    <row r="16" spans="1:5" s="402" customFormat="1" ht="12" customHeight="1">
      <c r="A16" s="14" t="s">
        <v>566</v>
      </c>
      <c r="B16" s="404" t="s">
        <v>149</v>
      </c>
      <c r="C16" s="296"/>
      <c r="D16" s="296"/>
      <c r="E16" s="296"/>
    </row>
    <row r="17" spans="1:5" s="402" customFormat="1" ht="12" customHeight="1">
      <c r="A17" s="14" t="s">
        <v>567</v>
      </c>
      <c r="B17" s="404" t="s">
        <v>721</v>
      </c>
      <c r="C17" s="296"/>
      <c r="D17" s="296">
        <v>1928797</v>
      </c>
      <c r="E17" s="296">
        <v>1928797</v>
      </c>
    </row>
    <row r="18" spans="1:5" s="402" customFormat="1" ht="12" customHeight="1" thickBot="1">
      <c r="A18" s="16" t="s">
        <v>576</v>
      </c>
      <c r="B18" s="405" t="s">
        <v>722</v>
      </c>
      <c r="C18" s="298"/>
      <c r="D18" s="298"/>
      <c r="E18" s="298"/>
    </row>
    <row r="19" spans="1:5" s="402" customFormat="1" ht="12" customHeight="1" thickBot="1">
      <c r="A19" s="20" t="s">
        <v>476</v>
      </c>
      <c r="B19" s="21" t="s">
        <v>723</v>
      </c>
      <c r="C19" s="294">
        <f>+C20+C21+C22+C23+C24</f>
        <v>0</v>
      </c>
      <c r="D19" s="294">
        <f>+D20+D21+D22+D23+D24</f>
        <v>0</v>
      </c>
      <c r="E19" s="294">
        <f>+E20+E21+E22+E23+E24</f>
        <v>0</v>
      </c>
    </row>
    <row r="20" spans="1:5" s="402" customFormat="1" ht="12" customHeight="1">
      <c r="A20" s="15" t="s">
        <v>546</v>
      </c>
      <c r="B20" s="403" t="s">
        <v>724</v>
      </c>
      <c r="C20" s="297"/>
      <c r="D20" s="297"/>
      <c r="E20" s="297"/>
    </row>
    <row r="21" spans="1:5" s="402" customFormat="1" ht="12" customHeight="1">
      <c r="A21" s="14" t="s">
        <v>547</v>
      </c>
      <c r="B21" s="404" t="s">
        <v>725</v>
      </c>
      <c r="C21" s="296"/>
      <c r="D21" s="296"/>
      <c r="E21" s="296"/>
    </row>
    <row r="22" spans="1:5" s="402" customFormat="1" ht="12" customHeight="1">
      <c r="A22" s="14" t="s">
        <v>548</v>
      </c>
      <c r="B22" s="404" t="s">
        <v>150</v>
      </c>
      <c r="C22" s="296"/>
      <c r="D22" s="296"/>
      <c r="E22" s="296"/>
    </row>
    <row r="23" spans="1:5" s="402" customFormat="1" ht="12" customHeight="1">
      <c r="A23" s="14" t="s">
        <v>549</v>
      </c>
      <c r="B23" s="404" t="s">
        <v>151</v>
      </c>
      <c r="C23" s="296"/>
      <c r="D23" s="296"/>
      <c r="E23" s="296"/>
    </row>
    <row r="24" spans="1:5" s="402" customFormat="1" ht="12" customHeight="1">
      <c r="A24" s="14" t="s">
        <v>625</v>
      </c>
      <c r="B24" s="404" t="s">
        <v>726</v>
      </c>
      <c r="C24" s="296"/>
      <c r="D24" s="296"/>
      <c r="E24" s="296"/>
    </row>
    <row r="25" spans="1:5" s="402" customFormat="1" ht="12" customHeight="1" thickBot="1">
      <c r="A25" s="16" t="s">
        <v>626</v>
      </c>
      <c r="B25" s="405" t="s">
        <v>727</v>
      </c>
      <c r="C25" s="298"/>
      <c r="D25" s="298"/>
      <c r="E25" s="298"/>
    </row>
    <row r="26" spans="1:5" s="402" customFormat="1" ht="12" customHeight="1" thickBot="1">
      <c r="A26" s="20" t="s">
        <v>627</v>
      </c>
      <c r="B26" s="21" t="s">
        <v>728</v>
      </c>
      <c r="C26" s="300">
        <f>+C27+C30+C31+C32</f>
        <v>0</v>
      </c>
      <c r="D26" s="300">
        <f>+D27+D30+D31+D32</f>
        <v>0</v>
      </c>
      <c r="E26" s="300">
        <f>+E27+E30+E31+E32</f>
        <v>0</v>
      </c>
    </row>
    <row r="27" spans="1:5" s="402" customFormat="1" ht="12" customHeight="1">
      <c r="A27" s="15" t="s">
        <v>729</v>
      </c>
      <c r="B27" s="403" t="s">
        <v>735</v>
      </c>
      <c r="C27" s="398">
        <f>+C28+C29</f>
        <v>0</v>
      </c>
      <c r="D27" s="398">
        <f>+D28+D29</f>
        <v>0</v>
      </c>
      <c r="E27" s="398">
        <f>+E28+E29</f>
        <v>0</v>
      </c>
    </row>
    <row r="28" spans="1:5" s="402" customFormat="1" ht="12" customHeight="1">
      <c r="A28" s="14" t="s">
        <v>730</v>
      </c>
      <c r="B28" s="404" t="s">
        <v>736</v>
      </c>
      <c r="C28" s="296"/>
      <c r="D28" s="296"/>
      <c r="E28" s="296"/>
    </row>
    <row r="29" spans="1:5" s="402" customFormat="1" ht="12" customHeight="1">
      <c r="A29" s="14" t="s">
        <v>731</v>
      </c>
      <c r="B29" s="404" t="s">
        <v>737</v>
      </c>
      <c r="C29" s="296"/>
      <c r="D29" s="296"/>
      <c r="E29" s="296"/>
    </row>
    <row r="30" spans="1:5" s="402" customFormat="1" ht="12" customHeight="1">
      <c r="A30" s="14" t="s">
        <v>732</v>
      </c>
      <c r="B30" s="404" t="s">
        <v>738</v>
      </c>
      <c r="C30" s="296"/>
      <c r="D30" s="296"/>
      <c r="E30" s="296"/>
    </row>
    <row r="31" spans="1:5" s="402" customFormat="1" ht="12" customHeight="1">
      <c r="A31" s="14" t="s">
        <v>733</v>
      </c>
      <c r="B31" s="404" t="s">
        <v>739</v>
      </c>
      <c r="C31" s="296"/>
      <c r="D31" s="296"/>
      <c r="E31" s="296"/>
    </row>
    <row r="32" spans="1:5" s="402" customFormat="1" ht="12" customHeight="1" thickBot="1">
      <c r="A32" s="16" t="s">
        <v>734</v>
      </c>
      <c r="B32" s="405" t="s">
        <v>740</v>
      </c>
      <c r="C32" s="298"/>
      <c r="D32" s="298"/>
      <c r="E32" s="298"/>
    </row>
    <row r="33" spans="1:5" s="402" customFormat="1" ht="12" customHeight="1" thickBot="1">
      <c r="A33" s="20" t="s">
        <v>478</v>
      </c>
      <c r="B33" s="21" t="s">
        <v>741</v>
      </c>
      <c r="C33" s="294">
        <f>SUM(C34:C43)</f>
        <v>0</v>
      </c>
      <c r="D33" s="294">
        <f>SUM(D34:D43)</f>
        <v>0</v>
      </c>
      <c r="E33" s="294">
        <f>SUM(E34:E43)</f>
        <v>0</v>
      </c>
    </row>
    <row r="34" spans="1:5" s="402" customFormat="1" ht="12" customHeight="1">
      <c r="A34" s="15" t="s">
        <v>550</v>
      </c>
      <c r="B34" s="403" t="s">
        <v>744</v>
      </c>
      <c r="C34" s="297"/>
      <c r="D34" s="297"/>
      <c r="E34" s="297"/>
    </row>
    <row r="35" spans="1:5" s="402" customFormat="1" ht="12" customHeight="1">
      <c r="A35" s="14" t="s">
        <v>551</v>
      </c>
      <c r="B35" s="404" t="s">
        <v>745</v>
      </c>
      <c r="C35" s="296"/>
      <c r="D35" s="296"/>
      <c r="E35" s="296"/>
    </row>
    <row r="36" spans="1:5" s="402" customFormat="1" ht="12" customHeight="1">
      <c r="A36" s="14" t="s">
        <v>552</v>
      </c>
      <c r="B36" s="404" t="s">
        <v>746</v>
      </c>
      <c r="C36" s="296"/>
      <c r="D36" s="296"/>
      <c r="E36" s="296"/>
    </row>
    <row r="37" spans="1:5" s="402" customFormat="1" ht="12" customHeight="1">
      <c r="A37" s="14" t="s">
        <v>629</v>
      </c>
      <c r="B37" s="404" t="s">
        <v>747</v>
      </c>
      <c r="C37" s="296"/>
      <c r="D37" s="296"/>
      <c r="E37" s="296"/>
    </row>
    <row r="38" spans="1:5" s="402" customFormat="1" ht="12" customHeight="1">
      <c r="A38" s="14" t="s">
        <v>630</v>
      </c>
      <c r="B38" s="404" t="s">
        <v>748</v>
      </c>
      <c r="C38" s="296"/>
      <c r="D38" s="296"/>
      <c r="E38" s="296"/>
    </row>
    <row r="39" spans="1:5" s="402" customFormat="1" ht="12" customHeight="1">
      <c r="A39" s="14" t="s">
        <v>631</v>
      </c>
      <c r="B39" s="404" t="s">
        <v>749</v>
      </c>
      <c r="C39" s="296"/>
      <c r="D39" s="296"/>
      <c r="E39" s="296"/>
    </row>
    <row r="40" spans="1:5" s="402" customFormat="1" ht="12" customHeight="1">
      <c r="A40" s="14" t="s">
        <v>632</v>
      </c>
      <c r="B40" s="404" t="s">
        <v>750</v>
      </c>
      <c r="C40" s="296"/>
      <c r="D40" s="296"/>
      <c r="E40" s="296"/>
    </row>
    <row r="41" spans="1:5" s="402" customFormat="1" ht="12" customHeight="1">
      <c r="A41" s="14" t="s">
        <v>633</v>
      </c>
      <c r="B41" s="404" t="s">
        <v>751</v>
      </c>
      <c r="C41" s="296"/>
      <c r="D41" s="296"/>
      <c r="E41" s="296"/>
    </row>
    <row r="42" spans="1:5" s="402" customFormat="1" ht="12" customHeight="1">
      <c r="A42" s="14" t="s">
        <v>742</v>
      </c>
      <c r="B42" s="404" t="s">
        <v>752</v>
      </c>
      <c r="C42" s="299"/>
      <c r="D42" s="299"/>
      <c r="E42" s="299"/>
    </row>
    <row r="43" spans="1:5" s="402" customFormat="1" ht="12" customHeight="1" thickBot="1">
      <c r="A43" s="16" t="s">
        <v>743</v>
      </c>
      <c r="B43" s="405" t="s">
        <v>753</v>
      </c>
      <c r="C43" s="392"/>
      <c r="D43" s="392"/>
      <c r="E43" s="392"/>
    </row>
    <row r="44" spans="1:5" s="402" customFormat="1" ht="12" customHeight="1" thickBot="1">
      <c r="A44" s="20" t="s">
        <v>479</v>
      </c>
      <c r="B44" s="21" t="s">
        <v>754</v>
      </c>
      <c r="C44" s="294">
        <f>SUM(C45:C49)</f>
        <v>0</v>
      </c>
      <c r="D44" s="294">
        <f>SUM(D45:D49)</f>
        <v>0</v>
      </c>
      <c r="E44" s="294">
        <f>SUM(E45:E49)</f>
        <v>0</v>
      </c>
    </row>
    <row r="45" spans="1:5" s="402" customFormat="1" ht="12" customHeight="1">
      <c r="A45" s="15" t="s">
        <v>553</v>
      </c>
      <c r="B45" s="403" t="s">
        <v>758</v>
      </c>
      <c r="C45" s="447"/>
      <c r="D45" s="447"/>
      <c r="E45" s="447"/>
    </row>
    <row r="46" spans="1:5" s="402" customFormat="1" ht="12" customHeight="1">
      <c r="A46" s="14" t="s">
        <v>554</v>
      </c>
      <c r="B46" s="404" t="s">
        <v>759</v>
      </c>
      <c r="C46" s="299"/>
      <c r="D46" s="299"/>
      <c r="E46" s="299"/>
    </row>
    <row r="47" spans="1:5" s="402" customFormat="1" ht="12" customHeight="1">
      <c r="A47" s="14" t="s">
        <v>755</v>
      </c>
      <c r="B47" s="404" t="s">
        <v>760</v>
      </c>
      <c r="C47" s="299"/>
      <c r="D47" s="299"/>
      <c r="E47" s="299"/>
    </row>
    <row r="48" spans="1:5" s="402" customFormat="1" ht="12" customHeight="1">
      <c r="A48" s="14" t="s">
        <v>756</v>
      </c>
      <c r="B48" s="404" t="s">
        <v>761</v>
      </c>
      <c r="C48" s="299"/>
      <c r="D48" s="299"/>
      <c r="E48" s="299"/>
    </row>
    <row r="49" spans="1:5" s="402" customFormat="1" ht="12" customHeight="1" thickBot="1">
      <c r="A49" s="16" t="s">
        <v>757</v>
      </c>
      <c r="B49" s="405" t="s">
        <v>762</v>
      </c>
      <c r="C49" s="392"/>
      <c r="D49" s="392"/>
      <c r="E49" s="392"/>
    </row>
    <row r="50" spans="1:5" s="402" customFormat="1" ht="12" customHeight="1" thickBot="1">
      <c r="A50" s="20" t="s">
        <v>634</v>
      </c>
      <c r="B50" s="21" t="s">
        <v>763</v>
      </c>
      <c r="C50" s="294">
        <f>SUM(C51:C53)</f>
        <v>0</v>
      </c>
      <c r="D50" s="294">
        <f>SUM(D51:D53)</f>
        <v>0</v>
      </c>
      <c r="E50" s="294">
        <f>SUM(E51:E53)</f>
        <v>0</v>
      </c>
    </row>
    <row r="51" spans="1:5" s="402" customFormat="1" ht="12" customHeight="1">
      <c r="A51" s="15" t="s">
        <v>555</v>
      </c>
      <c r="B51" s="403" t="s">
        <v>764</v>
      </c>
      <c r="C51" s="297"/>
      <c r="D51" s="297"/>
      <c r="E51" s="297"/>
    </row>
    <row r="52" spans="1:5" s="402" customFormat="1" ht="12" customHeight="1">
      <c r="A52" s="14" t="s">
        <v>556</v>
      </c>
      <c r="B52" s="404" t="s">
        <v>152</v>
      </c>
      <c r="C52" s="296"/>
      <c r="D52" s="296"/>
      <c r="E52" s="296"/>
    </row>
    <row r="53" spans="1:5" s="402" customFormat="1" ht="12" customHeight="1">
      <c r="A53" s="14" t="s">
        <v>767</v>
      </c>
      <c r="B53" s="404" t="s">
        <v>765</v>
      </c>
      <c r="C53" s="296"/>
      <c r="D53" s="296"/>
      <c r="E53" s="296"/>
    </row>
    <row r="54" spans="1:5" s="402" customFormat="1" ht="12" customHeight="1" thickBot="1">
      <c r="A54" s="16" t="s">
        <v>768</v>
      </c>
      <c r="B54" s="405" t="s">
        <v>766</v>
      </c>
      <c r="C54" s="298"/>
      <c r="D54" s="298"/>
      <c r="E54" s="298"/>
    </row>
    <row r="55" spans="1:5" s="402" customFormat="1" ht="12" customHeight="1" thickBot="1">
      <c r="A55" s="20" t="s">
        <v>481</v>
      </c>
      <c r="B55" s="289" t="s">
        <v>769</v>
      </c>
      <c r="C55" s="294">
        <f>SUM(C56:C58)</f>
        <v>0</v>
      </c>
      <c r="D55" s="294">
        <f>SUM(D56:D58)</f>
        <v>0</v>
      </c>
      <c r="E55" s="294">
        <f>SUM(E56:E58)</f>
        <v>0</v>
      </c>
    </row>
    <row r="56" spans="1:5" s="402" customFormat="1" ht="12" customHeight="1">
      <c r="A56" s="15" t="s">
        <v>635</v>
      </c>
      <c r="B56" s="403" t="s">
        <v>771</v>
      </c>
      <c r="C56" s="299"/>
      <c r="D56" s="299"/>
      <c r="E56" s="299"/>
    </row>
    <row r="57" spans="1:5" s="402" customFormat="1" ht="12" customHeight="1">
      <c r="A57" s="14" t="s">
        <v>636</v>
      </c>
      <c r="B57" s="404" t="s">
        <v>153</v>
      </c>
      <c r="C57" s="299"/>
      <c r="D57" s="299"/>
      <c r="E57" s="299"/>
    </row>
    <row r="58" spans="1:5" s="402" customFormat="1" ht="12" customHeight="1">
      <c r="A58" s="14" t="s">
        <v>687</v>
      </c>
      <c r="B58" s="404" t="s">
        <v>772</v>
      </c>
      <c r="C58" s="299"/>
      <c r="D58" s="299"/>
      <c r="E58" s="299"/>
    </row>
    <row r="59" spans="1:5" s="402" customFormat="1" ht="12" customHeight="1" thickBot="1">
      <c r="A59" s="16" t="s">
        <v>770</v>
      </c>
      <c r="B59" s="405" t="s">
        <v>773</v>
      </c>
      <c r="C59" s="299"/>
      <c r="D59" s="299"/>
      <c r="E59" s="299"/>
    </row>
    <row r="60" spans="1:5" s="402" customFormat="1" ht="12" customHeight="1" thickBot="1">
      <c r="A60" s="20" t="s">
        <v>482</v>
      </c>
      <c r="B60" s="21" t="s">
        <v>774</v>
      </c>
      <c r="C60" s="300">
        <f>+C5+C12+C19+C26+C33+C44+C50+C55</f>
        <v>99660800</v>
      </c>
      <c r="D60" s="300">
        <f>+D5+D12+D19+D26+D33+D44+D50+D55</f>
        <v>101589597</v>
      </c>
      <c r="E60" s="300">
        <f>+E5+E12+E19+E26+E33+E44+E50+E55</f>
        <v>101589597</v>
      </c>
    </row>
    <row r="61" spans="1:5" s="402" customFormat="1" ht="12" customHeight="1" thickBot="1">
      <c r="A61" s="406" t="s">
        <v>775</v>
      </c>
      <c r="B61" s="289" t="s">
        <v>776</v>
      </c>
      <c r="C61" s="294">
        <f>SUM(C62:C64)</f>
        <v>0</v>
      </c>
      <c r="D61" s="294">
        <f>SUM(D62:D64)</f>
        <v>0</v>
      </c>
      <c r="E61" s="294">
        <f>SUM(E62:E64)</f>
        <v>0</v>
      </c>
    </row>
    <row r="62" spans="1:5" s="402" customFormat="1" ht="12" customHeight="1">
      <c r="A62" s="15" t="s">
        <v>12</v>
      </c>
      <c r="B62" s="403" t="s">
        <v>777</v>
      </c>
      <c r="C62" s="299"/>
      <c r="D62" s="299"/>
      <c r="E62" s="299"/>
    </row>
    <row r="63" spans="1:5" s="402" customFormat="1" ht="12" customHeight="1">
      <c r="A63" s="14" t="s">
        <v>21</v>
      </c>
      <c r="B63" s="404" t="s">
        <v>778</v>
      </c>
      <c r="C63" s="299"/>
      <c r="D63" s="299"/>
      <c r="E63" s="299"/>
    </row>
    <row r="64" spans="1:5" s="402" customFormat="1" ht="12" customHeight="1" thickBot="1">
      <c r="A64" s="16" t="s">
        <v>22</v>
      </c>
      <c r="B64" s="407" t="s">
        <v>779</v>
      </c>
      <c r="C64" s="299"/>
      <c r="D64" s="299"/>
      <c r="E64" s="299"/>
    </row>
    <row r="65" spans="1:5" s="402" customFormat="1" ht="12" customHeight="1" thickBot="1">
      <c r="A65" s="406" t="s">
        <v>780</v>
      </c>
      <c r="B65" s="289" t="s">
        <v>781</v>
      </c>
      <c r="C65" s="294">
        <f>SUM(C66:C69)</f>
        <v>0</v>
      </c>
      <c r="D65" s="294">
        <f>SUM(D66:D69)</f>
        <v>0</v>
      </c>
      <c r="E65" s="294">
        <f>SUM(E66:E69)</f>
        <v>0</v>
      </c>
    </row>
    <row r="66" spans="1:5" s="402" customFormat="1" ht="12" customHeight="1">
      <c r="A66" s="15" t="s">
        <v>603</v>
      </c>
      <c r="B66" s="403" t="s">
        <v>782</v>
      </c>
      <c r="C66" s="299"/>
      <c r="D66" s="299"/>
      <c r="E66" s="299"/>
    </row>
    <row r="67" spans="1:5" s="402" customFormat="1" ht="12" customHeight="1">
      <c r="A67" s="14" t="s">
        <v>604</v>
      </c>
      <c r="B67" s="404" t="s">
        <v>783</v>
      </c>
      <c r="C67" s="299"/>
      <c r="D67" s="299"/>
      <c r="E67" s="299"/>
    </row>
    <row r="68" spans="1:5" s="402" customFormat="1" ht="12" customHeight="1">
      <c r="A68" s="14" t="s">
        <v>13</v>
      </c>
      <c r="B68" s="404" t="s">
        <v>784</v>
      </c>
      <c r="C68" s="299"/>
      <c r="D68" s="299"/>
      <c r="E68" s="299"/>
    </row>
    <row r="69" spans="1:5" s="402" customFormat="1" ht="12" customHeight="1" thickBot="1">
      <c r="A69" s="16" t="s">
        <v>14</v>
      </c>
      <c r="B69" s="405" t="s">
        <v>785</v>
      </c>
      <c r="C69" s="299"/>
      <c r="D69" s="299"/>
      <c r="E69" s="299"/>
    </row>
    <row r="70" spans="1:5" s="402" customFormat="1" ht="12" customHeight="1" thickBot="1">
      <c r="A70" s="406" t="s">
        <v>786</v>
      </c>
      <c r="B70" s="289" t="s">
        <v>787</v>
      </c>
      <c r="C70" s="294">
        <f>SUM(C71:C72)</f>
        <v>0</v>
      </c>
      <c r="D70" s="294">
        <f>SUM(D71:D72)</f>
        <v>0</v>
      </c>
      <c r="E70" s="294">
        <f>SUM(E71:E72)</f>
        <v>310000</v>
      </c>
    </row>
    <row r="71" spans="1:5" s="402" customFormat="1" ht="12" customHeight="1">
      <c r="A71" s="15" t="s">
        <v>15</v>
      </c>
      <c r="B71" s="403" t="s">
        <v>788</v>
      </c>
      <c r="C71" s="299"/>
      <c r="D71" s="299"/>
      <c r="E71" s="299">
        <v>310000</v>
      </c>
    </row>
    <row r="72" spans="1:5" s="402" customFormat="1" ht="12" customHeight="1" thickBot="1">
      <c r="A72" s="16" t="s">
        <v>16</v>
      </c>
      <c r="B72" s="405" t="s">
        <v>789</v>
      </c>
      <c r="C72" s="299"/>
      <c r="D72" s="299"/>
      <c r="E72" s="299"/>
    </row>
    <row r="73" spans="1:5" s="402" customFormat="1" ht="12" customHeight="1" thickBot="1">
      <c r="A73" s="406" t="s">
        <v>790</v>
      </c>
      <c r="B73" s="289" t="s">
        <v>791</v>
      </c>
      <c r="C73" s="294">
        <f>SUM(C74:C76)</f>
        <v>0</v>
      </c>
      <c r="D73" s="294">
        <f>SUM(D74:D76)</f>
        <v>0</v>
      </c>
      <c r="E73" s="294">
        <f>SUM(E74:E76)</f>
        <v>0</v>
      </c>
    </row>
    <row r="74" spans="1:5" s="402" customFormat="1" ht="12" customHeight="1">
      <c r="A74" s="15" t="s">
        <v>17</v>
      </c>
      <c r="B74" s="403" t="s">
        <v>792</v>
      </c>
      <c r="C74" s="299"/>
      <c r="D74" s="299"/>
      <c r="E74" s="299"/>
    </row>
    <row r="75" spans="1:5" s="402" customFormat="1" ht="12" customHeight="1">
      <c r="A75" s="14" t="s">
        <v>18</v>
      </c>
      <c r="B75" s="404" t="s">
        <v>793</v>
      </c>
      <c r="C75" s="299"/>
      <c r="D75" s="299"/>
      <c r="E75" s="299"/>
    </row>
    <row r="76" spans="1:5" s="402" customFormat="1" ht="12" customHeight="1" thickBot="1">
      <c r="A76" s="16" t="s">
        <v>19</v>
      </c>
      <c r="B76" s="405" t="s">
        <v>794</v>
      </c>
      <c r="C76" s="299"/>
      <c r="D76" s="299"/>
      <c r="E76" s="299"/>
    </row>
    <row r="77" spans="1:5" s="402" customFormat="1" ht="12" customHeight="1" thickBot="1">
      <c r="A77" s="406" t="s">
        <v>795</v>
      </c>
      <c r="B77" s="289" t="s">
        <v>20</v>
      </c>
      <c r="C77" s="294">
        <f>SUM(C78:C81)</f>
        <v>0</v>
      </c>
      <c r="D77" s="294">
        <f>SUM(D78:D81)</f>
        <v>0</v>
      </c>
      <c r="E77" s="294">
        <f>SUM(E78:E81)</f>
        <v>0</v>
      </c>
    </row>
    <row r="78" spans="1:5" s="402" customFormat="1" ht="12" customHeight="1">
      <c r="A78" s="408" t="s">
        <v>796</v>
      </c>
      <c r="B78" s="403" t="s">
        <v>0</v>
      </c>
      <c r="C78" s="299"/>
      <c r="D78" s="299"/>
      <c r="E78" s="299"/>
    </row>
    <row r="79" spans="1:5" s="402" customFormat="1" ht="12" customHeight="1">
      <c r="A79" s="409" t="s">
        <v>1</v>
      </c>
      <c r="B79" s="404" t="s">
        <v>2</v>
      </c>
      <c r="C79" s="299"/>
      <c r="D79" s="299"/>
      <c r="E79" s="299"/>
    </row>
    <row r="80" spans="1:5" s="402" customFormat="1" ht="12" customHeight="1">
      <c r="A80" s="409" t="s">
        <v>3</v>
      </c>
      <c r="B80" s="404" t="s">
        <v>4</v>
      </c>
      <c r="C80" s="299"/>
      <c r="D80" s="299"/>
      <c r="E80" s="299"/>
    </row>
    <row r="81" spans="1:5" s="402" customFormat="1" ht="12" customHeight="1" thickBot="1">
      <c r="A81" s="410" t="s">
        <v>5</v>
      </c>
      <c r="B81" s="405" t="s">
        <v>6</v>
      </c>
      <c r="C81" s="299"/>
      <c r="D81" s="299"/>
      <c r="E81" s="299"/>
    </row>
    <row r="82" spans="1:5" s="402" customFormat="1" ht="13.5" customHeight="1" thickBot="1">
      <c r="A82" s="406" t="s">
        <v>7</v>
      </c>
      <c r="B82" s="289" t="s">
        <v>8</v>
      </c>
      <c r="C82" s="448"/>
      <c r="D82" s="448"/>
      <c r="E82" s="448"/>
    </row>
    <row r="83" spans="1:5" s="402" customFormat="1" ht="15.75" customHeight="1" thickBot="1">
      <c r="A83" s="406" t="s">
        <v>9</v>
      </c>
      <c r="B83" s="411" t="s">
        <v>10</v>
      </c>
      <c r="C83" s="300">
        <f>+C61+C65+C70+C73+C77+C82</f>
        <v>0</v>
      </c>
      <c r="D83" s="300">
        <f>+D61+D65+D70+D73+D77+D82</f>
        <v>0</v>
      </c>
      <c r="E83" s="300">
        <f>+E61+E65+E70+E73+E77+E82</f>
        <v>310000</v>
      </c>
    </row>
    <row r="84" spans="1:5" s="402" customFormat="1" ht="16.5" customHeight="1" thickBot="1">
      <c r="A84" s="412" t="s">
        <v>23</v>
      </c>
      <c r="B84" s="413" t="s">
        <v>11</v>
      </c>
      <c r="C84" s="300">
        <f>+C60+C83</f>
        <v>99660800</v>
      </c>
      <c r="D84" s="300">
        <f>+D60+D83</f>
        <v>101589597</v>
      </c>
      <c r="E84" s="300">
        <f>+E60+E83</f>
        <v>101899597</v>
      </c>
    </row>
    <row r="85" spans="1:5" s="402" customFormat="1" ht="16.5" customHeight="1">
      <c r="A85" s="727"/>
      <c r="B85" s="727"/>
      <c r="C85" s="728"/>
      <c r="D85" s="728"/>
      <c r="E85" s="728"/>
    </row>
    <row r="86" spans="1:5" ht="16.5" customHeight="1">
      <c r="A86" s="1060" t="s">
        <v>502</v>
      </c>
      <c r="B86" s="1060"/>
      <c r="C86" s="1060"/>
      <c r="D86" s="400"/>
      <c r="E86" s="400"/>
    </row>
    <row r="87" spans="1:5" s="414" customFormat="1" ht="16.5" customHeight="1" thickBot="1">
      <c r="A87" s="1061" t="s">
        <v>607</v>
      </c>
      <c r="B87" s="1061"/>
      <c r="C87" s="135"/>
      <c r="D87" s="135"/>
      <c r="E87" s="135"/>
    </row>
    <row r="88" spans="1:5" ht="37.5" customHeight="1" thickBot="1">
      <c r="A88" s="23" t="s">
        <v>527</v>
      </c>
      <c r="B88" s="24" t="s">
        <v>503</v>
      </c>
      <c r="C88" s="38" t="s">
        <v>384</v>
      </c>
      <c r="D88" s="38" t="s">
        <v>866</v>
      </c>
      <c r="E88" s="38" t="s">
        <v>884</v>
      </c>
    </row>
    <row r="89" spans="1:5" s="401" customFormat="1" ht="12" customHeight="1" thickBot="1">
      <c r="A89" s="31">
        <v>1</v>
      </c>
      <c r="B89" s="32">
        <v>2</v>
      </c>
      <c r="C89" s="33">
        <v>3</v>
      </c>
      <c r="D89" s="33">
        <v>4</v>
      </c>
      <c r="E89" s="33">
        <v>4</v>
      </c>
    </row>
    <row r="90" spans="1:5" ht="12" customHeight="1" thickBot="1">
      <c r="A90" s="22" t="s">
        <v>474</v>
      </c>
      <c r="B90" s="30" t="s">
        <v>26</v>
      </c>
      <c r="C90" s="293">
        <f>SUM(C91:C95)</f>
        <v>99660800</v>
      </c>
      <c r="D90" s="293">
        <f>SUM(D91:D95)</f>
        <v>101589597</v>
      </c>
      <c r="E90" s="293">
        <f>SUM(E91:E95)</f>
        <v>101899597</v>
      </c>
    </row>
    <row r="91" spans="1:5" ht="12" customHeight="1">
      <c r="A91" s="17" t="s">
        <v>557</v>
      </c>
      <c r="B91" s="10" t="s">
        <v>504</v>
      </c>
      <c r="C91" s="295">
        <f>70456252</f>
        <v>70456252</v>
      </c>
      <c r="D91" s="295">
        <f>70456252+1406000</f>
        <v>71862252</v>
      </c>
      <c r="E91" s="295">
        <f>70456252+1406000</f>
        <v>71862252</v>
      </c>
    </row>
    <row r="92" spans="1:5" ht="12" customHeight="1">
      <c r="A92" s="14" t="s">
        <v>558</v>
      </c>
      <c r="B92" s="8" t="s">
        <v>637</v>
      </c>
      <c r="C92" s="296">
        <f>14130696</f>
        <v>14130696</v>
      </c>
      <c r="D92" s="296">
        <f>14130696+286048</f>
        <v>14416744</v>
      </c>
      <c r="E92" s="296">
        <f>14130696+286048</f>
        <v>14416744</v>
      </c>
    </row>
    <row r="93" spans="1:5" ht="12" customHeight="1">
      <c r="A93" s="14" t="s">
        <v>559</v>
      </c>
      <c r="B93" s="8" t="s">
        <v>594</v>
      </c>
      <c r="C93" s="298">
        <f>15073852</f>
        <v>15073852</v>
      </c>
      <c r="D93" s="298">
        <f>15073852+236749</f>
        <v>15310601</v>
      </c>
      <c r="E93" s="298">
        <f>15073852+236749+310000</f>
        <v>15620601</v>
      </c>
    </row>
    <row r="94" spans="1:5" ht="12" customHeight="1">
      <c r="A94" s="14" t="s">
        <v>560</v>
      </c>
      <c r="B94" s="11" t="s">
        <v>638</v>
      </c>
      <c r="C94" s="296"/>
      <c r="D94" s="296"/>
      <c r="E94" s="296"/>
    </row>
    <row r="95" spans="1:5" ht="12" customHeight="1">
      <c r="A95" s="14" t="s">
        <v>571</v>
      </c>
      <c r="B95" s="19" t="s">
        <v>639</v>
      </c>
      <c r="C95" s="298"/>
      <c r="D95" s="298"/>
      <c r="E95" s="298"/>
    </row>
    <row r="96" spans="1:5" ht="12" customHeight="1">
      <c r="A96" s="14" t="s">
        <v>561</v>
      </c>
      <c r="B96" s="8" t="s">
        <v>27</v>
      </c>
      <c r="C96" s="298"/>
      <c r="D96" s="298"/>
      <c r="E96" s="298"/>
    </row>
    <row r="97" spans="1:5" ht="12" customHeight="1">
      <c r="A97" s="14" t="s">
        <v>562</v>
      </c>
      <c r="B97" s="137" t="s">
        <v>28</v>
      </c>
      <c r="C97" s="298"/>
      <c r="D97" s="298"/>
      <c r="E97" s="298"/>
    </row>
    <row r="98" spans="1:5" ht="12" customHeight="1">
      <c r="A98" s="14" t="s">
        <v>572</v>
      </c>
      <c r="B98" s="138" t="s">
        <v>29</v>
      </c>
      <c r="C98" s="298"/>
      <c r="D98" s="298"/>
      <c r="E98" s="298"/>
    </row>
    <row r="99" spans="1:5" ht="12" customHeight="1">
      <c r="A99" s="14" t="s">
        <v>573</v>
      </c>
      <c r="B99" s="138" t="s">
        <v>30</v>
      </c>
      <c r="C99" s="298"/>
      <c r="D99" s="298"/>
      <c r="E99" s="298"/>
    </row>
    <row r="100" spans="1:5" ht="12" customHeight="1">
      <c r="A100" s="14" t="s">
        <v>574</v>
      </c>
      <c r="B100" s="137" t="s">
        <v>31</v>
      </c>
      <c r="C100" s="298"/>
      <c r="D100" s="298"/>
      <c r="E100" s="298"/>
    </row>
    <row r="101" spans="1:5" ht="12" customHeight="1">
      <c r="A101" s="14" t="s">
        <v>575</v>
      </c>
      <c r="B101" s="137" t="s">
        <v>32</v>
      </c>
      <c r="C101" s="298"/>
      <c r="D101" s="298"/>
      <c r="E101" s="298"/>
    </row>
    <row r="102" spans="1:5" ht="12" customHeight="1">
      <c r="A102" s="14" t="s">
        <v>577</v>
      </c>
      <c r="B102" s="138" t="s">
        <v>33</v>
      </c>
      <c r="C102" s="298"/>
      <c r="D102" s="298"/>
      <c r="E102" s="298"/>
    </row>
    <row r="103" spans="1:5" ht="12" customHeight="1">
      <c r="A103" s="13" t="s">
        <v>640</v>
      </c>
      <c r="B103" s="139" t="s">
        <v>34</v>
      </c>
      <c r="C103" s="298"/>
      <c r="D103" s="298"/>
      <c r="E103" s="298"/>
    </row>
    <row r="104" spans="1:5" ht="12" customHeight="1">
      <c r="A104" s="14" t="s">
        <v>24</v>
      </c>
      <c r="B104" s="139" t="s">
        <v>35</v>
      </c>
      <c r="C104" s="298"/>
      <c r="D104" s="298"/>
      <c r="E104" s="298"/>
    </row>
    <row r="105" spans="1:5" ht="12" customHeight="1" thickBot="1">
      <c r="A105" s="18" t="s">
        <v>25</v>
      </c>
      <c r="B105" s="140" t="s">
        <v>36</v>
      </c>
      <c r="C105" s="302"/>
      <c r="D105" s="302"/>
      <c r="E105" s="302"/>
    </row>
    <row r="106" spans="1:5" ht="12" customHeight="1" thickBot="1">
      <c r="A106" s="20" t="s">
        <v>475</v>
      </c>
      <c r="B106" s="29" t="s">
        <v>37</v>
      </c>
      <c r="C106" s="294">
        <f>+C107+C109+C111</f>
        <v>0</v>
      </c>
      <c r="D106" s="294">
        <f>+D107+D109+D111</f>
        <v>0</v>
      </c>
      <c r="E106" s="294">
        <f>+E107+E109+E111</f>
        <v>0</v>
      </c>
    </row>
    <row r="107" spans="1:5" ht="12" customHeight="1">
      <c r="A107" s="15" t="s">
        <v>563</v>
      </c>
      <c r="B107" s="8" t="s">
        <v>686</v>
      </c>
      <c r="C107" s="297"/>
      <c r="D107" s="297"/>
      <c r="E107" s="297"/>
    </row>
    <row r="108" spans="1:5" ht="12" customHeight="1">
      <c r="A108" s="15" t="s">
        <v>564</v>
      </c>
      <c r="B108" s="12" t="s">
        <v>41</v>
      </c>
      <c r="C108" s="297"/>
      <c r="D108" s="297"/>
      <c r="E108" s="297"/>
    </row>
    <row r="109" spans="1:5" ht="12" customHeight="1">
      <c r="A109" s="15" t="s">
        <v>565</v>
      </c>
      <c r="B109" s="12" t="s">
        <v>641</v>
      </c>
      <c r="C109" s="296"/>
      <c r="D109" s="296"/>
      <c r="E109" s="296"/>
    </row>
    <row r="110" spans="1:5" ht="12" customHeight="1">
      <c r="A110" s="15" t="s">
        <v>566</v>
      </c>
      <c r="B110" s="12" t="s">
        <v>42</v>
      </c>
      <c r="C110" s="267"/>
      <c r="D110" s="267"/>
      <c r="E110" s="267"/>
    </row>
    <row r="111" spans="1:5" ht="12" customHeight="1">
      <c r="A111" s="15" t="s">
        <v>567</v>
      </c>
      <c r="B111" s="291" t="s">
        <v>688</v>
      </c>
      <c r="C111" s="267"/>
      <c r="D111" s="267"/>
      <c r="E111" s="267"/>
    </row>
    <row r="112" spans="1:5" ht="12" customHeight="1">
      <c r="A112" s="15" t="s">
        <v>576</v>
      </c>
      <c r="B112" s="290" t="s">
        <v>154</v>
      </c>
      <c r="C112" s="267"/>
      <c r="D112" s="267"/>
      <c r="E112" s="267"/>
    </row>
    <row r="113" spans="1:5" ht="12" customHeight="1">
      <c r="A113" s="15" t="s">
        <v>578</v>
      </c>
      <c r="B113" s="399" t="s">
        <v>47</v>
      </c>
      <c r="C113" s="267"/>
      <c r="D113" s="267"/>
      <c r="E113" s="267"/>
    </row>
    <row r="114" spans="1:5" ht="15.75">
      <c r="A114" s="15" t="s">
        <v>642</v>
      </c>
      <c r="B114" s="138" t="s">
        <v>30</v>
      </c>
      <c r="C114" s="267"/>
      <c r="D114" s="267"/>
      <c r="E114" s="267"/>
    </row>
    <row r="115" spans="1:5" ht="12" customHeight="1">
      <c r="A115" s="15" t="s">
        <v>643</v>
      </c>
      <c r="B115" s="138" t="s">
        <v>46</v>
      </c>
      <c r="C115" s="267"/>
      <c r="D115" s="267"/>
      <c r="E115" s="267"/>
    </row>
    <row r="116" spans="1:5" ht="12" customHeight="1">
      <c r="A116" s="15" t="s">
        <v>644</v>
      </c>
      <c r="B116" s="138" t="s">
        <v>45</v>
      </c>
      <c r="C116" s="267"/>
      <c r="D116" s="267"/>
      <c r="E116" s="267"/>
    </row>
    <row r="117" spans="1:5" ht="12" customHeight="1">
      <c r="A117" s="15" t="s">
        <v>38</v>
      </c>
      <c r="B117" s="138" t="s">
        <v>33</v>
      </c>
      <c r="C117" s="267"/>
      <c r="D117" s="267"/>
      <c r="E117" s="267"/>
    </row>
    <row r="118" spans="1:5" ht="12" customHeight="1">
      <c r="A118" s="15" t="s">
        <v>39</v>
      </c>
      <c r="B118" s="138" t="s">
        <v>44</v>
      </c>
      <c r="C118" s="267"/>
      <c r="D118" s="267"/>
      <c r="E118" s="267"/>
    </row>
    <row r="119" spans="1:5" ht="16.5" thickBot="1">
      <c r="A119" s="13" t="s">
        <v>40</v>
      </c>
      <c r="B119" s="138" t="s">
        <v>43</v>
      </c>
      <c r="C119" s="268"/>
      <c r="D119" s="268"/>
      <c r="E119" s="268"/>
    </row>
    <row r="120" spans="1:5" ht="12" customHeight="1" thickBot="1">
      <c r="A120" s="20" t="s">
        <v>476</v>
      </c>
      <c r="B120" s="120" t="s">
        <v>48</v>
      </c>
      <c r="C120" s="294">
        <f>+C121+C122</f>
        <v>0</v>
      </c>
      <c r="D120" s="294">
        <f>+D121+D122</f>
        <v>0</v>
      </c>
      <c r="E120" s="294">
        <f>+E121+E122</f>
        <v>0</v>
      </c>
    </row>
    <row r="121" spans="1:5" ht="12" customHeight="1">
      <c r="A121" s="15" t="s">
        <v>546</v>
      </c>
      <c r="B121" s="9" t="s">
        <v>515</v>
      </c>
      <c r="C121" s="297"/>
      <c r="D121" s="297"/>
      <c r="E121" s="297"/>
    </row>
    <row r="122" spans="1:5" ht="12" customHeight="1" thickBot="1">
      <c r="A122" s="16" t="s">
        <v>547</v>
      </c>
      <c r="B122" s="12" t="s">
        <v>516</v>
      </c>
      <c r="C122" s="298"/>
      <c r="D122" s="298"/>
      <c r="E122" s="298"/>
    </row>
    <row r="123" spans="1:5" ht="12" customHeight="1" thickBot="1">
      <c r="A123" s="20" t="s">
        <v>477</v>
      </c>
      <c r="B123" s="120" t="s">
        <v>49</v>
      </c>
      <c r="C123" s="294">
        <f>+C90+C106+C120</f>
        <v>99660800</v>
      </c>
      <c r="D123" s="294">
        <f>+D90+D106+D120</f>
        <v>101589597</v>
      </c>
      <c r="E123" s="294">
        <f>+E90+E106+E120</f>
        <v>101899597</v>
      </c>
    </row>
    <row r="124" spans="1:5" ht="12" customHeight="1" thickBot="1">
      <c r="A124" s="20" t="s">
        <v>478</v>
      </c>
      <c r="B124" s="120" t="s">
        <v>50</v>
      </c>
      <c r="C124" s="294">
        <f>+C125+C126+C127</f>
        <v>0</v>
      </c>
      <c r="D124" s="294">
        <f>+D125+D126+D127</f>
        <v>0</v>
      </c>
      <c r="E124" s="294">
        <f>+E125+E126+E127</f>
        <v>0</v>
      </c>
    </row>
    <row r="125" spans="1:5" ht="12" customHeight="1">
      <c r="A125" s="15" t="s">
        <v>550</v>
      </c>
      <c r="B125" s="9" t="s">
        <v>51</v>
      </c>
      <c r="C125" s="267"/>
      <c r="D125" s="267"/>
      <c r="E125" s="267"/>
    </row>
    <row r="126" spans="1:5" ht="12" customHeight="1">
      <c r="A126" s="15" t="s">
        <v>551</v>
      </c>
      <c r="B126" s="9" t="s">
        <v>52</v>
      </c>
      <c r="C126" s="267"/>
      <c r="D126" s="267"/>
      <c r="E126" s="267"/>
    </row>
    <row r="127" spans="1:5" ht="12" customHeight="1" thickBot="1">
      <c r="A127" s="13" t="s">
        <v>552</v>
      </c>
      <c r="B127" s="7" t="s">
        <v>53</v>
      </c>
      <c r="C127" s="267"/>
      <c r="D127" s="267"/>
      <c r="E127" s="267"/>
    </row>
    <row r="128" spans="1:5" ht="12" customHeight="1" thickBot="1">
      <c r="A128" s="20" t="s">
        <v>479</v>
      </c>
      <c r="B128" s="120" t="s">
        <v>113</v>
      </c>
      <c r="C128" s="294">
        <f>+C129+C130+C131+C132</f>
        <v>0</v>
      </c>
      <c r="D128" s="294">
        <f>+D129+D130+D131+D132</f>
        <v>0</v>
      </c>
      <c r="E128" s="294">
        <f>+E129+E130+E131+E132</f>
        <v>0</v>
      </c>
    </row>
    <row r="129" spans="1:5" ht="12" customHeight="1">
      <c r="A129" s="15" t="s">
        <v>553</v>
      </c>
      <c r="B129" s="9" t="s">
        <v>54</v>
      </c>
      <c r="C129" s="267"/>
      <c r="D129" s="267"/>
      <c r="E129" s="267"/>
    </row>
    <row r="130" spans="1:5" ht="12" customHeight="1">
      <c r="A130" s="15" t="s">
        <v>554</v>
      </c>
      <c r="B130" s="9" t="s">
        <v>55</v>
      </c>
      <c r="C130" s="267"/>
      <c r="D130" s="267"/>
      <c r="E130" s="267"/>
    </row>
    <row r="131" spans="1:5" ht="12" customHeight="1">
      <c r="A131" s="15" t="s">
        <v>755</v>
      </c>
      <c r="B131" s="9" t="s">
        <v>56</v>
      </c>
      <c r="C131" s="267"/>
      <c r="D131" s="267"/>
      <c r="E131" s="267"/>
    </row>
    <row r="132" spans="1:5" ht="12" customHeight="1" thickBot="1">
      <c r="A132" s="13" t="s">
        <v>756</v>
      </c>
      <c r="B132" s="7" t="s">
        <v>57</v>
      </c>
      <c r="C132" s="267"/>
      <c r="D132" s="267"/>
      <c r="E132" s="267"/>
    </row>
    <row r="133" spans="1:5" ht="12" customHeight="1" thickBot="1">
      <c r="A133" s="20" t="s">
        <v>480</v>
      </c>
      <c r="B133" s="120" t="s">
        <v>58</v>
      </c>
      <c r="C133" s="300">
        <f>+C134+C135+C136+C137</f>
        <v>0</v>
      </c>
      <c r="D133" s="300">
        <f>+D134+D135+D136+D137</f>
        <v>0</v>
      </c>
      <c r="E133" s="300">
        <f>+E134+E135+E136+E137</f>
        <v>0</v>
      </c>
    </row>
    <row r="134" spans="1:5" ht="12" customHeight="1">
      <c r="A134" s="15" t="s">
        <v>555</v>
      </c>
      <c r="B134" s="9" t="s">
        <v>59</v>
      </c>
      <c r="C134" s="267"/>
      <c r="D134" s="267"/>
      <c r="E134" s="267"/>
    </row>
    <row r="135" spans="1:5" ht="12" customHeight="1">
      <c r="A135" s="15" t="s">
        <v>556</v>
      </c>
      <c r="B135" s="9" t="s">
        <v>69</v>
      </c>
      <c r="C135" s="267"/>
      <c r="D135" s="267"/>
      <c r="E135" s="267"/>
    </row>
    <row r="136" spans="1:5" ht="12" customHeight="1">
      <c r="A136" s="15" t="s">
        <v>767</v>
      </c>
      <c r="B136" s="9" t="s">
        <v>60</v>
      </c>
      <c r="C136" s="267"/>
      <c r="D136" s="267"/>
      <c r="E136" s="267"/>
    </row>
    <row r="137" spans="1:5" ht="12" customHeight="1" thickBot="1">
      <c r="A137" s="13" t="s">
        <v>768</v>
      </c>
      <c r="B137" s="7" t="s">
        <v>61</v>
      </c>
      <c r="C137" s="267"/>
      <c r="D137" s="267"/>
      <c r="E137" s="267"/>
    </row>
    <row r="138" spans="1:5" ht="12" customHeight="1" thickBot="1">
      <c r="A138" s="20" t="s">
        <v>481</v>
      </c>
      <c r="B138" s="120" t="s">
        <v>62</v>
      </c>
      <c r="C138" s="303">
        <f>+C139+C140+C141+C142</f>
        <v>0</v>
      </c>
      <c r="D138" s="303">
        <f>+D139+D140+D141+D142</f>
        <v>0</v>
      </c>
      <c r="E138" s="303">
        <f>+E139+E140+E141+E142</f>
        <v>0</v>
      </c>
    </row>
    <row r="139" spans="1:5" ht="12" customHeight="1">
      <c r="A139" s="15" t="s">
        <v>635</v>
      </c>
      <c r="B139" s="9" t="s">
        <v>63</v>
      </c>
      <c r="C139" s="267"/>
      <c r="D139" s="267"/>
      <c r="E139" s="267"/>
    </row>
    <row r="140" spans="1:5" ht="12" customHeight="1">
      <c r="A140" s="15" t="s">
        <v>636</v>
      </c>
      <c r="B140" s="9" t="s">
        <v>64</v>
      </c>
      <c r="C140" s="267"/>
      <c r="D140" s="267"/>
      <c r="E140" s="267"/>
    </row>
    <row r="141" spans="1:5" ht="12" customHeight="1">
      <c r="A141" s="15" t="s">
        <v>687</v>
      </c>
      <c r="B141" s="9" t="s">
        <v>65</v>
      </c>
      <c r="C141" s="267"/>
      <c r="D141" s="267"/>
      <c r="E141" s="267"/>
    </row>
    <row r="142" spans="1:5" ht="12" customHeight="1" thickBot="1">
      <c r="A142" s="15" t="s">
        <v>770</v>
      </c>
      <c r="B142" s="9" t="s">
        <v>66</v>
      </c>
      <c r="C142" s="267"/>
      <c r="D142" s="267"/>
      <c r="E142" s="267"/>
    </row>
    <row r="143" spans="1:9" ht="15" customHeight="1" thickBot="1">
      <c r="A143" s="20" t="s">
        <v>482</v>
      </c>
      <c r="B143" s="120" t="s">
        <v>67</v>
      </c>
      <c r="C143" s="415">
        <f>+C124+C128+C133+C138</f>
        <v>0</v>
      </c>
      <c r="D143" s="415">
        <f>+D124+D128+D133+D138</f>
        <v>0</v>
      </c>
      <c r="E143" s="415">
        <f>+E124+E128+E133+E138</f>
        <v>0</v>
      </c>
      <c r="F143" s="416"/>
      <c r="G143" s="417"/>
      <c r="H143" s="417"/>
      <c r="I143" s="417"/>
    </row>
    <row r="144" spans="1:5" s="402" customFormat="1" ht="12.75" customHeight="1" thickBot="1">
      <c r="A144" s="292" t="s">
        <v>483</v>
      </c>
      <c r="B144" s="376" t="s">
        <v>68</v>
      </c>
      <c r="C144" s="415">
        <f>+C123+C143</f>
        <v>99660800</v>
      </c>
      <c r="D144" s="415">
        <f>+D123+D143</f>
        <v>101589597</v>
      </c>
      <c r="E144" s="415">
        <f>+E123+E143</f>
        <v>101899597</v>
      </c>
    </row>
    <row r="145" ht="7.5" customHeight="1"/>
    <row r="146" spans="1:5" ht="15.75">
      <c r="A146" s="1062" t="s">
        <v>70</v>
      </c>
      <c r="B146" s="1062"/>
      <c r="C146" s="1062"/>
      <c r="D146" s="400"/>
      <c r="E146" s="400"/>
    </row>
    <row r="147" spans="1:5" ht="15" customHeight="1" thickBot="1">
      <c r="A147" s="1059" t="s">
        <v>608</v>
      </c>
      <c r="B147" s="1059"/>
      <c r="C147" s="304"/>
      <c r="D147" s="304"/>
      <c r="E147" s="304"/>
    </row>
    <row r="148" spans="1:5" ht="13.5" customHeight="1" thickBot="1">
      <c r="A148" s="20">
        <v>1</v>
      </c>
      <c r="B148" s="29" t="s">
        <v>71</v>
      </c>
      <c r="C148" s="294">
        <f>+C60-C123</f>
        <v>0</v>
      </c>
      <c r="D148" s="294">
        <f>+D60-D123</f>
        <v>0</v>
      </c>
      <c r="E148" s="294">
        <f>+E60-E123</f>
        <v>-310000</v>
      </c>
    </row>
    <row r="149" spans="1:5" ht="27.75" customHeight="1" thickBot="1">
      <c r="A149" s="20" t="s">
        <v>475</v>
      </c>
      <c r="B149" s="29" t="s">
        <v>72</v>
      </c>
      <c r="C149" s="294">
        <f>+C83-C143</f>
        <v>0</v>
      </c>
      <c r="D149" s="294">
        <f>+D83-D143</f>
        <v>0</v>
      </c>
      <c r="E149" s="294">
        <f>+E83-E143</f>
        <v>310000</v>
      </c>
    </row>
    <row r="151" ht="15.75">
      <c r="A151" s="377" t="s">
        <v>895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Tát Város Önkormányzat
2018. ÉVI KÖLTSÉGVETÉS
ÁLLAMI (ÁLLAMIGAZGATÁSI) FELADATOK MÉRLEGE
&amp;R&amp;"Times New Roman CE,Félkövér dőlt"&amp;11 1.4. melléklet az  1/2018.(I.30.) önkormányzati rendelethez</oddHeader>
  </headerFooter>
  <rowBreaks count="1" manualBreakCount="1">
    <brk id="8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view="pageBreakPreview" zoomScaleNormal="115" zoomScaleSheetLayoutView="100" workbookViewId="0" topLeftCell="A1">
      <selection activeCell="A31" sqref="A31:H31"/>
    </sheetView>
  </sheetViews>
  <sheetFormatPr defaultColWidth="9.00390625" defaultRowHeight="12.75"/>
  <cols>
    <col min="1" max="1" width="6.875" style="54" customWidth="1"/>
    <col min="2" max="2" width="55.125" style="191" customWidth="1"/>
    <col min="3" max="7" width="16.375" style="54" customWidth="1"/>
    <col min="8" max="8" width="55.125" style="54" customWidth="1"/>
    <col min="9" max="13" width="16.375" style="54" customWidth="1"/>
    <col min="14" max="14" width="4.875" style="54" customWidth="1"/>
    <col min="15" max="16384" width="9.375" style="54" customWidth="1"/>
  </cols>
  <sheetData>
    <row r="1" spans="2:14" ht="39.75" customHeight="1">
      <c r="B1" s="316" t="s">
        <v>612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065" t="s">
        <v>853</v>
      </c>
    </row>
    <row r="2" spans="9:14" ht="14.25" thickBot="1">
      <c r="I2" s="318"/>
      <c r="J2" s="318"/>
      <c r="K2" s="318"/>
      <c r="L2" s="318"/>
      <c r="M2" s="318"/>
      <c r="N2" s="1065"/>
    </row>
    <row r="3" spans="1:14" ht="18" customHeight="1" thickBot="1">
      <c r="A3" s="1063" t="s">
        <v>527</v>
      </c>
      <c r="B3" s="319" t="s">
        <v>511</v>
      </c>
      <c r="C3" s="320"/>
      <c r="D3" s="320"/>
      <c r="E3" s="320"/>
      <c r="F3" s="320"/>
      <c r="G3" s="320"/>
      <c r="H3" s="319" t="s">
        <v>513</v>
      </c>
      <c r="I3" s="321"/>
      <c r="J3" s="321"/>
      <c r="K3" s="321"/>
      <c r="L3" s="321"/>
      <c r="M3" s="321"/>
      <c r="N3" s="1065"/>
    </row>
    <row r="4" spans="1:14" s="322" customFormat="1" ht="35.25" customHeight="1" thickBot="1">
      <c r="A4" s="1064"/>
      <c r="B4" s="192" t="s">
        <v>519</v>
      </c>
      <c r="C4" s="193" t="s">
        <v>384</v>
      </c>
      <c r="D4" s="193" t="s">
        <v>865</v>
      </c>
      <c r="E4" s="193" t="s">
        <v>875</v>
      </c>
      <c r="F4" s="193" t="s">
        <v>880</v>
      </c>
      <c r="G4" s="193" t="s">
        <v>885</v>
      </c>
      <c r="H4" s="192" t="s">
        <v>519</v>
      </c>
      <c r="I4" s="50" t="s">
        <v>384</v>
      </c>
      <c r="J4" s="50" t="s">
        <v>865</v>
      </c>
      <c r="K4" s="50" t="s">
        <v>875</v>
      </c>
      <c r="L4" s="50" t="s">
        <v>880</v>
      </c>
      <c r="M4" s="50" t="s">
        <v>885</v>
      </c>
      <c r="N4" s="1065"/>
    </row>
    <row r="5" spans="1:14" s="327" customFormat="1" ht="12" customHeight="1" thickBot="1">
      <c r="A5" s="323">
        <v>1</v>
      </c>
      <c r="B5" s="324">
        <v>2</v>
      </c>
      <c r="C5" s="325">
        <v>3</v>
      </c>
      <c r="D5" s="325">
        <v>4</v>
      </c>
      <c r="E5" s="325">
        <v>5</v>
      </c>
      <c r="F5" s="325">
        <v>6</v>
      </c>
      <c r="G5" s="325">
        <v>7</v>
      </c>
      <c r="H5" s="324">
        <v>8</v>
      </c>
      <c r="I5" s="326">
        <v>9</v>
      </c>
      <c r="J5" s="326">
        <v>10</v>
      </c>
      <c r="K5" s="326">
        <v>11</v>
      </c>
      <c r="L5" s="326">
        <v>12</v>
      </c>
      <c r="M5" s="326">
        <v>13</v>
      </c>
      <c r="N5" s="1065"/>
    </row>
    <row r="6" spans="1:14" ht="12.75" customHeight="1">
      <c r="A6" s="328" t="s">
        <v>474</v>
      </c>
      <c r="B6" s="329" t="s">
        <v>73</v>
      </c>
      <c r="C6" s="305">
        <f>'1.1.melléklet'!C5</f>
        <v>418872964</v>
      </c>
      <c r="D6" s="305">
        <f>'1.1.melléklet'!D5</f>
        <v>422144219</v>
      </c>
      <c r="E6" s="305">
        <f>'1.1.melléklet'!E5</f>
        <v>426012919</v>
      </c>
      <c r="F6" s="305">
        <f>'1.1.melléklet'!F5</f>
        <v>447240084</v>
      </c>
      <c r="G6" s="305">
        <f>'1.1.melléklet'!G5</f>
        <v>457985548</v>
      </c>
      <c r="H6" s="329" t="s">
        <v>520</v>
      </c>
      <c r="I6" s="311">
        <f>'1.1.melléklet'!C92</f>
        <v>218964939</v>
      </c>
      <c r="J6" s="311">
        <f>'1.1.melléklet'!D92</f>
        <v>234685495</v>
      </c>
      <c r="K6" s="311">
        <v>242196407</v>
      </c>
      <c r="L6" s="311">
        <v>246948399</v>
      </c>
      <c r="M6" s="311">
        <v>246838446</v>
      </c>
      <c r="N6" s="1065"/>
    </row>
    <row r="7" spans="1:14" ht="12.75" customHeight="1">
      <c r="A7" s="330" t="s">
        <v>475</v>
      </c>
      <c r="B7" s="331" t="s">
        <v>74</v>
      </c>
      <c r="C7" s="306">
        <f>'1.1.melléklet'!C12</f>
        <v>11262000</v>
      </c>
      <c r="D7" s="306">
        <f>'1.1.melléklet'!D12</f>
        <v>13223220</v>
      </c>
      <c r="E7" s="306">
        <f>'1.1.melléklet'!E12</f>
        <v>14950200</v>
      </c>
      <c r="F7" s="306">
        <f>'1.1.melléklet'!F12</f>
        <v>17934282</v>
      </c>
      <c r="G7" s="306">
        <f>'1.1.melléklet'!G12</f>
        <v>19349739</v>
      </c>
      <c r="H7" s="331" t="s">
        <v>637</v>
      </c>
      <c r="I7" s="312">
        <f>'1.1.melléklet'!C93</f>
        <v>48533577</v>
      </c>
      <c r="J7" s="312">
        <f>'1.1.melléklet'!D93</f>
        <v>51654401</v>
      </c>
      <c r="K7" s="312">
        <v>53207440</v>
      </c>
      <c r="L7" s="312">
        <v>54093149</v>
      </c>
      <c r="M7" s="312">
        <v>54272719</v>
      </c>
      <c r="N7" s="1065"/>
    </row>
    <row r="8" spans="1:14" ht="12.75" customHeight="1">
      <c r="A8" s="330" t="s">
        <v>476</v>
      </c>
      <c r="B8" s="331" t="s">
        <v>115</v>
      </c>
      <c r="C8" s="306">
        <f>'1.1.melléklet'!C18</f>
        <v>0</v>
      </c>
      <c r="D8" s="306">
        <f>'1.1.melléklet'!D18</f>
        <v>0</v>
      </c>
      <c r="E8" s="306">
        <f>'1.1.melléklet'!E18</f>
        <v>0</v>
      </c>
      <c r="F8" s="306">
        <f>'1.1.melléklet'!F18</f>
        <v>0</v>
      </c>
      <c r="G8" s="306">
        <f>'1.1.melléklet'!G18</f>
        <v>0</v>
      </c>
      <c r="H8" s="331" t="s">
        <v>689</v>
      </c>
      <c r="I8" s="312">
        <f>'1.1.melléklet'!C94</f>
        <v>236164202</v>
      </c>
      <c r="J8" s="312">
        <f>'1.1.melléklet'!D94</f>
        <v>249946489</v>
      </c>
      <c r="K8" s="312">
        <f>'1.1.melléklet'!E94</f>
        <v>299761119</v>
      </c>
      <c r="L8" s="312">
        <v>325994212</v>
      </c>
      <c r="M8" s="312">
        <v>346187906</v>
      </c>
      <c r="N8" s="1065"/>
    </row>
    <row r="9" spans="1:14" ht="12.75" customHeight="1">
      <c r="A9" s="330" t="s">
        <v>477</v>
      </c>
      <c r="B9" s="331" t="s">
        <v>628</v>
      </c>
      <c r="C9" s="306">
        <f>'1.1.melléklet'!C26</f>
        <v>144300000</v>
      </c>
      <c r="D9" s="306">
        <f>'1.1.melléklet'!D26</f>
        <v>144300000</v>
      </c>
      <c r="E9" s="306">
        <f>'1.1.melléklet'!E26</f>
        <v>144300000</v>
      </c>
      <c r="F9" s="306">
        <f>'1.1.melléklet'!F26</f>
        <v>144300000</v>
      </c>
      <c r="G9" s="306">
        <f>'1.1.melléklet'!G26</f>
        <v>177300000</v>
      </c>
      <c r="H9" s="331" t="s">
        <v>638</v>
      </c>
      <c r="I9" s="312">
        <f>'1.1.melléklet'!C95</f>
        <v>4800000</v>
      </c>
      <c r="J9" s="312">
        <f>'1.1.melléklet'!D95</f>
        <v>4800000</v>
      </c>
      <c r="K9" s="312">
        <f>'1.1.melléklet'!E95</f>
        <v>4800000</v>
      </c>
      <c r="L9" s="312">
        <v>5150000</v>
      </c>
      <c r="M9" s="312">
        <v>5230250</v>
      </c>
      <c r="N9" s="1065"/>
    </row>
    <row r="10" spans="1:14" ht="12.75" customHeight="1">
      <c r="A10" s="330" t="s">
        <v>478</v>
      </c>
      <c r="B10" s="332" t="s">
        <v>75</v>
      </c>
      <c r="C10" s="306"/>
      <c r="D10" s="306"/>
      <c r="E10" s="306"/>
      <c r="F10" s="306"/>
      <c r="G10" s="306"/>
      <c r="H10" s="331" t="s">
        <v>639</v>
      </c>
      <c r="I10" s="312">
        <f>'1.1.melléklet'!C96</f>
        <v>159495600</v>
      </c>
      <c r="J10" s="312">
        <f>'1.1.melléklet'!D96</f>
        <v>166247934</v>
      </c>
      <c r="K10" s="312">
        <f>'1.1.melléklet'!E96</f>
        <v>167337911</v>
      </c>
      <c r="L10" s="312">
        <v>173549615</v>
      </c>
      <c r="M10" s="312">
        <v>174774615</v>
      </c>
      <c r="N10" s="1065"/>
    </row>
    <row r="11" spans="1:14" ht="12.75" customHeight="1">
      <c r="A11" s="330" t="s">
        <v>479</v>
      </c>
      <c r="B11" s="331" t="s">
        <v>76</v>
      </c>
      <c r="C11" s="307">
        <f>'1.1.melléklet'!C52</f>
        <v>0</v>
      </c>
      <c r="D11" s="307">
        <f>'1.1.melléklet'!D52</f>
        <v>3705544</v>
      </c>
      <c r="E11" s="307">
        <f>'1.1.melléklet'!E52</f>
        <v>3705544</v>
      </c>
      <c r="F11" s="307">
        <f>'1.1.melléklet'!F52</f>
        <v>3705544</v>
      </c>
      <c r="G11" s="307">
        <f>'1.1.melléklet'!G52</f>
        <v>4492559</v>
      </c>
      <c r="H11" s="331" t="s">
        <v>505</v>
      </c>
      <c r="I11" s="312">
        <v>369943056</v>
      </c>
      <c r="J11" s="312">
        <v>469564048</v>
      </c>
      <c r="K11" s="312">
        <v>447172737</v>
      </c>
      <c r="L11" s="312">
        <v>541270684</v>
      </c>
      <c r="M11" s="312">
        <v>593819612</v>
      </c>
      <c r="N11" s="1065"/>
    </row>
    <row r="12" spans="1:14" ht="12.75" customHeight="1">
      <c r="A12" s="330" t="s">
        <v>480</v>
      </c>
      <c r="B12" s="331" t="s">
        <v>753</v>
      </c>
      <c r="C12" s="306">
        <f>'1.1.melléklet'!C34</f>
        <v>131244400</v>
      </c>
      <c r="D12" s="306">
        <f>'1.1.melléklet'!D34</f>
        <v>133602997</v>
      </c>
      <c r="E12" s="306">
        <f>'1.1.melléklet'!E34</f>
        <v>133602997</v>
      </c>
      <c r="F12" s="306">
        <f>'1.1.melléklet'!F34</f>
        <v>137783517</v>
      </c>
      <c r="G12" s="306">
        <f>'1.1.melléklet'!G34</f>
        <v>143351905</v>
      </c>
      <c r="H12" s="45"/>
      <c r="I12" s="312"/>
      <c r="J12" s="312"/>
      <c r="K12" s="312"/>
      <c r="L12" s="312"/>
      <c r="M12" s="312"/>
      <c r="N12" s="1065"/>
    </row>
    <row r="13" spans="1:14" ht="12.75" customHeight="1">
      <c r="A13" s="330" t="s">
        <v>481</v>
      </c>
      <c r="B13" s="45"/>
      <c r="C13" s="306"/>
      <c r="D13" s="306"/>
      <c r="E13" s="306"/>
      <c r="F13" s="306"/>
      <c r="G13" s="306"/>
      <c r="H13" s="45"/>
      <c r="I13" s="312"/>
      <c r="J13" s="312"/>
      <c r="K13" s="312"/>
      <c r="L13" s="312"/>
      <c r="M13" s="312"/>
      <c r="N13" s="1065"/>
    </row>
    <row r="14" spans="1:14" ht="12.75" customHeight="1">
      <c r="A14" s="330" t="s">
        <v>482</v>
      </c>
      <c r="B14" s="419"/>
      <c r="C14" s="307"/>
      <c r="D14" s="307"/>
      <c r="E14" s="307"/>
      <c r="F14" s="307"/>
      <c r="G14" s="307"/>
      <c r="H14" s="45"/>
      <c r="I14" s="312"/>
      <c r="J14" s="312"/>
      <c r="K14" s="312"/>
      <c r="L14" s="312"/>
      <c r="M14" s="312"/>
      <c r="N14" s="1065"/>
    </row>
    <row r="15" spans="1:14" ht="12.75" customHeight="1">
      <c r="A15" s="330" t="s">
        <v>483</v>
      </c>
      <c r="B15" s="45"/>
      <c r="C15" s="306"/>
      <c r="D15" s="306"/>
      <c r="E15" s="306"/>
      <c r="F15" s="306"/>
      <c r="G15" s="306"/>
      <c r="H15" s="45"/>
      <c r="I15" s="312"/>
      <c r="J15" s="312"/>
      <c r="K15" s="312"/>
      <c r="L15" s="312"/>
      <c r="M15" s="312"/>
      <c r="N15" s="1065"/>
    </row>
    <row r="16" spans="1:14" ht="12.75" customHeight="1">
      <c r="A16" s="330" t="s">
        <v>484</v>
      </c>
      <c r="B16" s="45"/>
      <c r="C16" s="306"/>
      <c r="D16" s="306"/>
      <c r="E16" s="306"/>
      <c r="F16" s="306"/>
      <c r="G16" s="306"/>
      <c r="H16" s="45"/>
      <c r="I16" s="312"/>
      <c r="J16" s="312"/>
      <c r="K16" s="312"/>
      <c r="L16" s="312"/>
      <c r="M16" s="312"/>
      <c r="N16" s="1065"/>
    </row>
    <row r="17" spans="1:14" ht="12.75" customHeight="1" thickBot="1">
      <c r="A17" s="330" t="s">
        <v>485</v>
      </c>
      <c r="B17" s="55"/>
      <c r="C17" s="308"/>
      <c r="D17" s="308"/>
      <c r="E17" s="308"/>
      <c r="F17" s="308"/>
      <c r="G17" s="308"/>
      <c r="H17" s="45"/>
      <c r="I17" s="313"/>
      <c r="J17" s="313"/>
      <c r="K17" s="313"/>
      <c r="L17" s="313"/>
      <c r="M17" s="313"/>
      <c r="N17" s="1065"/>
    </row>
    <row r="18" spans="1:14" ht="15.75" customHeight="1" thickBot="1">
      <c r="A18" s="333" t="s">
        <v>486</v>
      </c>
      <c r="B18" s="122" t="s">
        <v>116</v>
      </c>
      <c r="C18" s="309">
        <f>+C6+C7+C9+C10+C12+C13+C14+C15+C16+C17</f>
        <v>705679364</v>
      </c>
      <c r="D18" s="309">
        <f>+D6+D7+D9+D10+D12+D13+D14+D15+D16+D17+D11</f>
        <v>716975980</v>
      </c>
      <c r="E18" s="309">
        <f>+E6+E7+E9+E10+E12+E13+E14+E15+E16+E17+E11</f>
        <v>722571660</v>
      </c>
      <c r="F18" s="309">
        <f>+F6+F7+F9+F10+F12+F13+F14+F15+F16+F17+F11</f>
        <v>750963427</v>
      </c>
      <c r="G18" s="309">
        <f>+G6+G7+G9+G10+G12+G13+G14+G15+G16+G17+G11</f>
        <v>802479751</v>
      </c>
      <c r="H18" s="122" t="s">
        <v>84</v>
      </c>
      <c r="I18" s="314">
        <f>SUM(I6:I17)</f>
        <v>1037901374</v>
      </c>
      <c r="J18" s="314">
        <f>SUM(J6:J17)</f>
        <v>1176898367</v>
      </c>
      <c r="K18" s="314">
        <f>SUM(K6:K17)</f>
        <v>1214475614</v>
      </c>
      <c r="L18" s="314">
        <f>SUM(L6:L17)</f>
        <v>1347006059</v>
      </c>
      <c r="M18" s="314">
        <f>SUM(M6:M17)</f>
        <v>1421123548</v>
      </c>
      <c r="N18" s="1065"/>
    </row>
    <row r="19" spans="1:14" ht="12.75" customHeight="1">
      <c r="A19" s="334" t="s">
        <v>487</v>
      </c>
      <c r="B19" s="335" t="s">
        <v>79</v>
      </c>
      <c r="C19" s="464">
        <f>+C20+C21+C22+C23</f>
        <v>347282544</v>
      </c>
      <c r="D19" s="464">
        <f>+D20+D21+D22+D23</f>
        <v>479481563</v>
      </c>
      <c r="E19" s="464">
        <f>+E20+E21+E22+E23</f>
        <v>511487643</v>
      </c>
      <c r="F19" s="464">
        <f>+F20+F21+F22+F23</f>
        <v>615626321</v>
      </c>
      <c r="G19" s="464">
        <f>+G20+G21+G22+G23</f>
        <v>638248039</v>
      </c>
      <c r="H19" s="336" t="s">
        <v>645</v>
      </c>
      <c r="I19" s="315"/>
      <c r="J19" s="315"/>
      <c r="K19" s="315"/>
      <c r="L19" s="315"/>
      <c r="M19" s="315"/>
      <c r="N19" s="1065"/>
    </row>
    <row r="20" spans="1:14" ht="12.75" customHeight="1">
      <c r="A20" s="337" t="s">
        <v>488</v>
      </c>
      <c r="B20" s="336" t="s">
        <v>684</v>
      </c>
      <c r="C20" s="76">
        <v>335000000</v>
      </c>
      <c r="D20" s="76">
        <v>479481563</v>
      </c>
      <c r="E20" s="76">
        <v>511487643</v>
      </c>
      <c r="F20" s="76">
        <v>520992772</v>
      </c>
      <c r="G20" s="76">
        <v>521377082</v>
      </c>
      <c r="H20" s="336" t="s">
        <v>83</v>
      </c>
      <c r="I20" s="77"/>
      <c r="J20" s="77"/>
      <c r="K20" s="77"/>
      <c r="L20" s="77"/>
      <c r="M20" s="77"/>
      <c r="N20" s="1065"/>
    </row>
    <row r="21" spans="1:14" ht="12.75" customHeight="1">
      <c r="A21" s="337" t="s">
        <v>489</v>
      </c>
      <c r="B21" s="336" t="s">
        <v>685</v>
      </c>
      <c r="C21" s="76"/>
      <c r="D21" s="76"/>
      <c r="E21" s="76"/>
      <c r="F21" s="76"/>
      <c r="G21" s="76"/>
      <c r="H21" s="336" t="s">
        <v>610</v>
      </c>
      <c r="I21" s="77"/>
      <c r="J21" s="77"/>
      <c r="K21" s="77"/>
      <c r="L21" s="77"/>
      <c r="M21" s="77"/>
      <c r="N21" s="1065"/>
    </row>
    <row r="22" spans="1:14" ht="12.75" customHeight="1">
      <c r="A22" s="337" t="s">
        <v>490</v>
      </c>
      <c r="B22" s="336" t="s">
        <v>887</v>
      </c>
      <c r="C22" s="76"/>
      <c r="D22" s="76"/>
      <c r="E22" s="76"/>
      <c r="F22" s="76"/>
      <c r="G22" s="76">
        <v>15273016</v>
      </c>
      <c r="H22" s="336" t="s">
        <v>611</v>
      </c>
      <c r="I22" s="77"/>
      <c r="J22" s="77"/>
      <c r="K22" s="77"/>
      <c r="L22" s="77"/>
      <c r="M22" s="77"/>
      <c r="N22" s="1065"/>
    </row>
    <row r="23" spans="1:14" ht="12.75" customHeight="1">
      <c r="A23" s="337" t="s">
        <v>491</v>
      </c>
      <c r="B23" s="336" t="s">
        <v>847</v>
      </c>
      <c r="C23" s="76">
        <v>12282544</v>
      </c>
      <c r="D23" s="76"/>
      <c r="E23" s="76"/>
      <c r="F23" s="76">
        <v>94633549</v>
      </c>
      <c r="G23" s="76">
        <v>101597941</v>
      </c>
      <c r="H23" s="335" t="s">
        <v>690</v>
      </c>
      <c r="I23" s="77"/>
      <c r="J23" s="77"/>
      <c r="K23" s="77"/>
      <c r="L23" s="77"/>
      <c r="M23" s="77"/>
      <c r="N23" s="1065"/>
    </row>
    <row r="24" spans="1:14" ht="12.75" customHeight="1">
      <c r="A24" s="337" t="s">
        <v>492</v>
      </c>
      <c r="B24" s="336" t="s">
        <v>80</v>
      </c>
      <c r="C24" s="338">
        <f>+C25+C26</f>
        <v>0</v>
      </c>
      <c r="D24" s="338">
        <f>+D25+D26</f>
        <v>0</v>
      </c>
      <c r="E24" s="338">
        <f>+E25+E26</f>
        <v>0</v>
      </c>
      <c r="F24" s="338">
        <f>+F25+F26</f>
        <v>0</v>
      </c>
      <c r="G24" s="338">
        <f>+G25+G26</f>
        <v>0</v>
      </c>
      <c r="H24" s="336" t="s">
        <v>848</v>
      </c>
      <c r="I24" s="77">
        <v>15060534</v>
      </c>
      <c r="J24" s="77">
        <v>15060534</v>
      </c>
      <c r="K24" s="77">
        <v>15085047</v>
      </c>
      <c r="L24" s="77">
        <v>15060534</v>
      </c>
      <c r="M24" s="77">
        <v>15060534</v>
      </c>
      <c r="N24" s="1065"/>
    </row>
    <row r="25" spans="1:14" ht="12.75" customHeight="1">
      <c r="A25" s="334" t="s">
        <v>493</v>
      </c>
      <c r="B25" s="335" t="s">
        <v>77</v>
      </c>
      <c r="C25" s="310"/>
      <c r="D25" s="310"/>
      <c r="E25" s="310"/>
      <c r="F25" s="310"/>
      <c r="G25" s="310"/>
      <c r="H25" s="336" t="s">
        <v>848</v>
      </c>
      <c r="I25" s="315"/>
      <c r="J25" s="315">
        <v>4498642</v>
      </c>
      <c r="K25" s="315">
        <v>4498642</v>
      </c>
      <c r="L25" s="315">
        <v>4523155</v>
      </c>
      <c r="M25" s="315">
        <v>4543708</v>
      </c>
      <c r="N25" s="1065"/>
    </row>
    <row r="26" spans="1:14" ht="12.75" customHeight="1" thickBot="1">
      <c r="A26" s="337" t="s">
        <v>494</v>
      </c>
      <c r="B26" s="336" t="s">
        <v>78</v>
      </c>
      <c r="C26" s="76"/>
      <c r="D26" s="76"/>
      <c r="E26" s="76"/>
      <c r="F26" s="76"/>
      <c r="G26" s="76"/>
      <c r="H26" s="45"/>
      <c r="I26" s="77"/>
      <c r="J26" s="77"/>
      <c r="K26" s="77"/>
      <c r="L26" s="77"/>
      <c r="M26" s="77"/>
      <c r="N26" s="1065"/>
    </row>
    <row r="27" spans="1:14" ht="15.75" customHeight="1" thickBot="1">
      <c r="A27" s="333" t="s">
        <v>495</v>
      </c>
      <c r="B27" s="122" t="s">
        <v>81</v>
      </c>
      <c r="C27" s="309">
        <f>+C19+C24</f>
        <v>347282544</v>
      </c>
      <c r="D27" s="309">
        <f>+D19+D24</f>
        <v>479481563</v>
      </c>
      <c r="E27" s="309">
        <f>+E19+E24</f>
        <v>511487643</v>
      </c>
      <c r="F27" s="309">
        <f>+F19+F24</f>
        <v>615626321</v>
      </c>
      <c r="G27" s="309">
        <f>+G19+G24</f>
        <v>638248039</v>
      </c>
      <c r="H27" s="122" t="s">
        <v>86</v>
      </c>
      <c r="I27" s="314">
        <f>SUM(I19:I26)</f>
        <v>15060534</v>
      </c>
      <c r="J27" s="314">
        <f>SUM(J19:J26)</f>
        <v>19559176</v>
      </c>
      <c r="K27" s="314">
        <f>SUM(K19:K26)</f>
        <v>19583689</v>
      </c>
      <c r="L27" s="314">
        <f>SUM(L19:L26)</f>
        <v>19583689</v>
      </c>
      <c r="M27" s="314">
        <f>SUM(M19:M26)</f>
        <v>19604242</v>
      </c>
      <c r="N27" s="1065"/>
    </row>
    <row r="28" spans="1:14" ht="13.5" thickBot="1">
      <c r="A28" s="333" t="s">
        <v>496</v>
      </c>
      <c r="B28" s="339" t="s">
        <v>82</v>
      </c>
      <c r="C28" s="340">
        <f>+C18+C27</f>
        <v>1052961908</v>
      </c>
      <c r="D28" s="340">
        <f>+D18+D27</f>
        <v>1196457543</v>
      </c>
      <c r="E28" s="340">
        <f>+E18+E27</f>
        <v>1234059303</v>
      </c>
      <c r="F28" s="340">
        <f>+F18+F27</f>
        <v>1366589748</v>
      </c>
      <c r="G28" s="340">
        <f>+G18+G27</f>
        <v>1440727790</v>
      </c>
      <c r="H28" s="339" t="s">
        <v>87</v>
      </c>
      <c r="I28" s="340">
        <f>+I18+I27</f>
        <v>1052961908</v>
      </c>
      <c r="J28" s="340">
        <f>+J18+J27</f>
        <v>1196457543</v>
      </c>
      <c r="K28" s="340">
        <f>+K18+K27</f>
        <v>1234059303</v>
      </c>
      <c r="L28" s="340">
        <f>+L18+L27</f>
        <v>1366589748</v>
      </c>
      <c r="M28" s="340">
        <f>+M18+M27</f>
        <v>1440727790</v>
      </c>
      <c r="N28" s="1065"/>
    </row>
    <row r="29" spans="1:14" ht="13.5" thickBot="1">
      <c r="A29" s="333" t="s">
        <v>497</v>
      </c>
      <c r="B29" s="339" t="s">
        <v>623</v>
      </c>
      <c r="C29" s="340">
        <f>IF(C18-I18&lt;0,I18-C18,"-")</f>
        <v>332222010</v>
      </c>
      <c r="D29" s="340">
        <f>IF(D18-J18&lt;0,J18-D18,"-")</f>
        <v>459922387</v>
      </c>
      <c r="E29" s="340">
        <f>IF(E18-K18&lt;0,K18-E18,"-")</f>
        <v>491903954</v>
      </c>
      <c r="F29" s="340">
        <f>IF(F18-L18&lt;0,L18-F18,"-")</f>
        <v>596042632</v>
      </c>
      <c r="G29" s="340">
        <f>IF(G18-M18&lt;0,M18-G18,"-")</f>
        <v>618643797</v>
      </c>
      <c r="H29" s="339" t="s">
        <v>624</v>
      </c>
      <c r="I29" s="340" t="str">
        <f>IF(C18-I18&gt;0,C18-I18,"-")</f>
        <v>-</v>
      </c>
      <c r="J29" s="340" t="str">
        <f>IF(D18-J18&gt;0,D18-J18,"-")</f>
        <v>-</v>
      </c>
      <c r="K29" s="340" t="str">
        <f>IF(E18-K18&gt;0,E18-K18,"-")</f>
        <v>-</v>
      </c>
      <c r="L29" s="340" t="str">
        <f>IF(F18-L18&gt;0,F18-L18,"-")</f>
        <v>-</v>
      </c>
      <c r="M29" s="340" t="str">
        <f>IF(G18-M18&gt;0,G18-M18,"-")</f>
        <v>-</v>
      </c>
      <c r="N29" s="1065"/>
    </row>
    <row r="30" spans="1:14" ht="13.5" thickBot="1">
      <c r="A30" s="333" t="s">
        <v>498</v>
      </c>
      <c r="B30" s="339" t="s">
        <v>691</v>
      </c>
      <c r="C30" s="340" t="str">
        <f>IF(C18+C19-I28&lt;0,I28-(C18+C19),"-")</f>
        <v>-</v>
      </c>
      <c r="D30" s="340" t="str">
        <f>IF(D18+D19-J28&lt;0,J28-(D18+D19),"-")</f>
        <v>-</v>
      </c>
      <c r="E30" s="340" t="str">
        <f>IF(E18+E19-K28&lt;0,K28-(E18+E19),"-")</f>
        <v>-</v>
      </c>
      <c r="F30" s="340" t="str">
        <f>IF(F18+F19-N28&lt;0,N28-(F18+F19),"-")</f>
        <v>-</v>
      </c>
      <c r="G30" s="340" t="str">
        <f>IF(G18+G19-O28&lt;0,O28-(G18+G19),"-")</f>
        <v>-</v>
      </c>
      <c r="H30" s="339" t="s">
        <v>692</v>
      </c>
      <c r="I30" s="340" t="str">
        <f>IF(C18+C19-I28&gt;0,C18+C19-I28,"-")</f>
        <v>-</v>
      </c>
      <c r="J30" s="340" t="str">
        <f>IF(D18+D19-J28&gt;0,D18+D19-J28,"-")</f>
        <v>-</v>
      </c>
      <c r="K30" s="340" t="str">
        <f>IF(E18+E19-K28&gt;0,E18+E19-K28,"-")</f>
        <v>-</v>
      </c>
      <c r="L30" s="340" t="str">
        <f>IF(F18+F19-L28&gt;0,F18+F19-L28,"-")</f>
        <v>-</v>
      </c>
      <c r="M30" s="340" t="str">
        <f>IF(G18+G19-M28&gt;0,G18+G19-M28,"-")</f>
        <v>-</v>
      </c>
      <c r="N30" s="1065"/>
    </row>
    <row r="31" spans="1:8" ht="15.75">
      <c r="A31" s="1066" t="s">
        <v>896</v>
      </c>
      <c r="B31" s="1067"/>
      <c r="C31" s="1067"/>
      <c r="D31" s="1067"/>
      <c r="E31" s="1067"/>
      <c r="F31" s="1067"/>
      <c r="G31" s="1067"/>
      <c r="H31" s="1067"/>
    </row>
  </sheetData>
  <sheetProtection/>
  <mergeCells count="3">
    <mergeCell ref="A3:A4"/>
    <mergeCell ref="N1:N30"/>
    <mergeCell ref="A31:H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54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view="pageBreakPreview" zoomScale="115" zoomScaleSheetLayoutView="115" workbookViewId="0" topLeftCell="A13">
      <selection activeCell="A34" sqref="A34:H34"/>
    </sheetView>
  </sheetViews>
  <sheetFormatPr defaultColWidth="9.00390625" defaultRowHeight="12.75"/>
  <cols>
    <col min="1" max="1" width="6.875" style="54" customWidth="1"/>
    <col min="2" max="2" width="55.125" style="191" customWidth="1"/>
    <col min="3" max="7" width="16.375" style="54" customWidth="1"/>
    <col min="8" max="8" width="55.125" style="54" customWidth="1"/>
    <col min="9" max="13" width="16.375" style="54" customWidth="1"/>
    <col min="14" max="14" width="4.875" style="54" customWidth="1"/>
    <col min="15" max="16384" width="9.375" style="54" customWidth="1"/>
  </cols>
  <sheetData>
    <row r="1" spans="2:14" ht="31.5">
      <c r="B1" s="316" t="s">
        <v>613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065" t="s">
        <v>854</v>
      </c>
    </row>
    <row r="2" spans="9:14" ht="14.25" thickBot="1">
      <c r="I2" s="318"/>
      <c r="J2" s="318"/>
      <c r="K2" s="318"/>
      <c r="L2" s="318"/>
      <c r="M2" s="318"/>
      <c r="N2" s="1065"/>
    </row>
    <row r="3" spans="1:14" ht="13.5" thickBot="1">
      <c r="A3" s="1068" t="s">
        <v>527</v>
      </c>
      <c r="B3" s="319" t="s">
        <v>511</v>
      </c>
      <c r="C3" s="320"/>
      <c r="D3" s="1034"/>
      <c r="E3" s="1034"/>
      <c r="F3" s="1034"/>
      <c r="G3" s="1034"/>
      <c r="H3" s="319" t="s">
        <v>513</v>
      </c>
      <c r="I3" s="321"/>
      <c r="J3" s="321"/>
      <c r="K3" s="321"/>
      <c r="L3" s="321"/>
      <c r="M3" s="321"/>
      <c r="N3" s="1065"/>
    </row>
    <row r="4" spans="1:14" s="322" customFormat="1" ht="24.75" thickBot="1">
      <c r="A4" s="1069"/>
      <c r="B4" s="192" t="s">
        <v>519</v>
      </c>
      <c r="C4" s="193" t="s">
        <v>384</v>
      </c>
      <c r="D4" s="193" t="s">
        <v>865</v>
      </c>
      <c r="E4" s="193" t="s">
        <v>875</v>
      </c>
      <c r="F4" s="193" t="s">
        <v>880</v>
      </c>
      <c r="G4" s="193" t="s">
        <v>885</v>
      </c>
      <c r="H4" s="192" t="s">
        <v>519</v>
      </c>
      <c r="I4" s="193" t="s">
        <v>384</v>
      </c>
      <c r="J4" s="193" t="s">
        <v>865</v>
      </c>
      <c r="K4" s="193" t="s">
        <v>875</v>
      </c>
      <c r="L4" s="193" t="s">
        <v>880</v>
      </c>
      <c r="M4" s="193" t="s">
        <v>885</v>
      </c>
      <c r="N4" s="1065"/>
    </row>
    <row r="5" spans="1:14" s="322" customFormat="1" ht="13.5" thickBot="1">
      <c r="A5" s="323">
        <v>1</v>
      </c>
      <c r="B5" s="324">
        <v>2</v>
      </c>
      <c r="C5" s="1041">
        <v>3</v>
      </c>
      <c r="D5" s="323">
        <v>4</v>
      </c>
      <c r="E5" s="1050">
        <v>5</v>
      </c>
      <c r="F5" s="323">
        <v>6</v>
      </c>
      <c r="G5" s="323">
        <v>7</v>
      </c>
      <c r="H5" s="324">
        <v>8</v>
      </c>
      <c r="I5" s="326">
        <v>9</v>
      </c>
      <c r="J5" s="326">
        <v>10</v>
      </c>
      <c r="K5" s="326">
        <v>11</v>
      </c>
      <c r="L5" s="326">
        <v>12</v>
      </c>
      <c r="M5" s="326">
        <v>13</v>
      </c>
      <c r="N5" s="1065"/>
    </row>
    <row r="6" spans="1:14" ht="25.5" customHeight="1">
      <c r="A6" s="328" t="s">
        <v>474</v>
      </c>
      <c r="B6" s="329" t="s">
        <v>813</v>
      </c>
      <c r="C6" s="1042">
        <v>590251279</v>
      </c>
      <c r="D6" s="1044">
        <v>590251279</v>
      </c>
      <c r="E6" s="1051">
        <v>702063426</v>
      </c>
      <c r="F6" s="1044">
        <v>699151186</v>
      </c>
      <c r="G6" s="1044">
        <v>699651186</v>
      </c>
      <c r="H6" s="329" t="s">
        <v>686</v>
      </c>
      <c r="I6" s="311">
        <f>'1.1.melléklet'!C108</f>
        <v>961604956</v>
      </c>
      <c r="J6" s="311">
        <f>'1.1.melléklet'!D108</f>
        <v>966557879</v>
      </c>
      <c r="K6" s="311">
        <f>'1.1.melléklet'!E108</f>
        <v>1043712646</v>
      </c>
      <c r="L6" s="311">
        <f>'1.1.melléklet'!F108</f>
        <v>1040920406</v>
      </c>
      <c r="M6" s="311">
        <f>'1.1.melléklet'!G108</f>
        <v>1041266194</v>
      </c>
      <c r="N6" s="1065"/>
    </row>
    <row r="7" spans="1:14" ht="12.75">
      <c r="A7" s="330" t="s">
        <v>475</v>
      </c>
      <c r="B7" s="331" t="s">
        <v>88</v>
      </c>
      <c r="C7" s="307">
        <f>'1.1.melléklet'!C18</f>
        <v>0</v>
      </c>
      <c r="D7" s="1045"/>
      <c r="E7" s="1052"/>
      <c r="F7" s="1045"/>
      <c r="G7" s="1045"/>
      <c r="H7" s="331" t="s">
        <v>93</v>
      </c>
      <c r="I7" s="312">
        <f>'1.1.melléklet'!C109</f>
        <v>0</v>
      </c>
      <c r="J7" s="312">
        <f>'1.1.melléklet'!D109</f>
        <v>0</v>
      </c>
      <c r="K7" s="312">
        <f>'1.1.melléklet'!E109</f>
        <v>0</v>
      </c>
      <c r="L7" s="312">
        <f>'1.1.melléklet'!F109</f>
        <v>0</v>
      </c>
      <c r="M7" s="312">
        <f>'1.1.melléklet'!G109</f>
        <v>0</v>
      </c>
      <c r="N7" s="1065"/>
    </row>
    <row r="8" spans="1:14" ht="12.75" customHeight="1">
      <c r="A8" s="330" t="s">
        <v>476</v>
      </c>
      <c r="B8" s="331" t="s">
        <v>469</v>
      </c>
      <c r="C8" s="307"/>
      <c r="D8" s="1045">
        <v>7806765</v>
      </c>
      <c r="E8" s="1052">
        <v>18659765</v>
      </c>
      <c r="F8" s="1045">
        <v>18659765</v>
      </c>
      <c r="G8" s="1045">
        <v>28919685</v>
      </c>
      <c r="H8" s="331" t="s">
        <v>641</v>
      </c>
      <c r="I8" s="312">
        <f>'1.1.melléklet'!C110</f>
        <v>63363779</v>
      </c>
      <c r="J8" s="312">
        <f>'1.1.melléklet'!D110</f>
        <v>63363779</v>
      </c>
      <c r="K8" s="312">
        <f>'1.1.melléklet'!E110</f>
        <v>76868076</v>
      </c>
      <c r="L8" s="312">
        <f>'1.1.melléklet'!F110</f>
        <v>85214908</v>
      </c>
      <c r="M8" s="312">
        <f>'1.1.melléklet'!G110</f>
        <v>85214908</v>
      </c>
      <c r="N8" s="1065"/>
    </row>
    <row r="9" spans="1:14" ht="12.75" customHeight="1">
      <c r="A9" s="330" t="s">
        <v>477</v>
      </c>
      <c r="B9" s="331" t="s">
        <v>89</v>
      </c>
      <c r="C9" s="307">
        <f>'1.1.melléklet'!C52</f>
        <v>0</v>
      </c>
      <c r="D9" s="1045">
        <v>4000000</v>
      </c>
      <c r="E9" s="1052">
        <v>4000000</v>
      </c>
      <c r="F9" s="1045">
        <v>6989820</v>
      </c>
      <c r="G9" s="1045">
        <v>3540080</v>
      </c>
      <c r="H9" s="331" t="s">
        <v>94</v>
      </c>
      <c r="I9" s="312">
        <f>'1.1.melléklet'!C111</f>
        <v>0</v>
      </c>
      <c r="J9" s="312">
        <f>'1.1.melléklet'!D111</f>
        <v>0</v>
      </c>
      <c r="K9" s="312">
        <f>'1.1.melléklet'!E111</f>
        <v>0</v>
      </c>
      <c r="L9" s="312">
        <f>'1.1.melléklet'!F111</f>
        <v>0</v>
      </c>
      <c r="M9" s="312">
        <f>'1.1.melléklet'!G111</f>
        <v>0</v>
      </c>
      <c r="N9" s="1065"/>
    </row>
    <row r="10" spans="1:14" ht="12.75" customHeight="1">
      <c r="A10" s="330" t="s">
        <v>478</v>
      </c>
      <c r="B10" s="331" t="s">
        <v>90</v>
      </c>
      <c r="C10" s="307"/>
      <c r="D10" s="1045"/>
      <c r="E10" s="1052"/>
      <c r="F10" s="1045"/>
      <c r="G10" s="1045"/>
      <c r="H10" s="331" t="s">
        <v>688</v>
      </c>
      <c r="I10" s="312">
        <v>3000000</v>
      </c>
      <c r="J10" s="312">
        <v>3000000</v>
      </c>
      <c r="K10" s="312">
        <v>3000000</v>
      </c>
      <c r="L10" s="312">
        <v>3000000</v>
      </c>
      <c r="M10" s="312">
        <v>3000000</v>
      </c>
      <c r="N10" s="1065"/>
    </row>
    <row r="11" spans="1:14" ht="12.75" customHeight="1">
      <c r="A11" s="330" t="s">
        <v>479</v>
      </c>
      <c r="B11" s="331" t="s">
        <v>91</v>
      </c>
      <c r="C11" s="307"/>
      <c r="D11" s="1045"/>
      <c r="E11" s="1052"/>
      <c r="F11" s="1045"/>
      <c r="G11" s="1045"/>
      <c r="H11" s="45" t="s">
        <v>515</v>
      </c>
      <c r="I11" s="312"/>
      <c r="J11" s="312"/>
      <c r="K11" s="312"/>
      <c r="L11" s="312"/>
      <c r="M11" s="312"/>
      <c r="N11" s="1065"/>
    </row>
    <row r="12" spans="1:14" ht="12.75" customHeight="1">
      <c r="A12" s="330" t="s">
        <v>480</v>
      </c>
      <c r="B12" s="45"/>
      <c r="C12" s="307"/>
      <c r="D12" s="1045"/>
      <c r="E12" s="1052"/>
      <c r="F12" s="1045"/>
      <c r="G12" s="1045"/>
      <c r="H12" s="45"/>
      <c r="I12" s="312"/>
      <c r="J12" s="312"/>
      <c r="K12" s="312"/>
      <c r="L12" s="312"/>
      <c r="M12" s="312"/>
      <c r="N12" s="1065"/>
    </row>
    <row r="13" spans="1:14" ht="12.75" customHeight="1">
      <c r="A13" s="330" t="s">
        <v>481</v>
      </c>
      <c r="B13" s="45"/>
      <c r="C13" s="307"/>
      <c r="D13" s="1045"/>
      <c r="E13" s="1052"/>
      <c r="F13" s="1045"/>
      <c r="G13" s="1045"/>
      <c r="H13" s="45"/>
      <c r="I13" s="312"/>
      <c r="J13" s="312"/>
      <c r="K13" s="312"/>
      <c r="L13" s="312"/>
      <c r="M13" s="312"/>
      <c r="N13" s="1065"/>
    </row>
    <row r="14" spans="1:14" ht="12.75" customHeight="1">
      <c r="A14" s="330" t="s">
        <v>482</v>
      </c>
      <c r="B14" s="45"/>
      <c r="C14" s="307"/>
      <c r="D14" s="1045"/>
      <c r="E14" s="1052"/>
      <c r="F14" s="1045"/>
      <c r="G14" s="1045"/>
      <c r="H14" s="45"/>
      <c r="I14" s="312"/>
      <c r="J14" s="312"/>
      <c r="K14" s="312"/>
      <c r="L14" s="312"/>
      <c r="M14" s="312"/>
      <c r="N14" s="1065"/>
    </row>
    <row r="15" spans="1:14" ht="12.75">
      <c r="A15" s="330" t="s">
        <v>483</v>
      </c>
      <c r="B15" s="45"/>
      <c r="C15" s="307"/>
      <c r="D15" s="1045"/>
      <c r="E15" s="1052"/>
      <c r="F15" s="1045"/>
      <c r="G15" s="1045"/>
      <c r="H15" s="45"/>
      <c r="I15" s="312"/>
      <c r="J15" s="312"/>
      <c r="K15" s="312"/>
      <c r="L15" s="312"/>
      <c r="M15" s="312"/>
      <c r="N15" s="1065"/>
    </row>
    <row r="16" spans="1:14" ht="12.75" customHeight="1" thickBot="1">
      <c r="A16" s="389" t="s">
        <v>484</v>
      </c>
      <c r="B16" s="420"/>
      <c r="C16" s="391"/>
      <c r="D16" s="1046"/>
      <c r="E16" s="1053"/>
      <c r="F16" s="1046"/>
      <c r="G16" s="1046"/>
      <c r="H16" s="390" t="s">
        <v>505</v>
      </c>
      <c r="I16" s="362"/>
      <c r="J16" s="362"/>
      <c r="K16" s="362"/>
      <c r="L16" s="362"/>
      <c r="M16" s="362"/>
      <c r="N16" s="1065"/>
    </row>
    <row r="17" spans="1:14" ht="15.75" customHeight="1" thickBot="1">
      <c r="A17" s="333" t="s">
        <v>485</v>
      </c>
      <c r="B17" s="122" t="s">
        <v>117</v>
      </c>
      <c r="C17" s="1035">
        <f>+C6+C8+C9+C11+C12+C13+C14+C15+C16</f>
        <v>590251279</v>
      </c>
      <c r="D17" s="631">
        <f>+D6+D8+D9+D11+D12+D13+D14+D15+D16</f>
        <v>602058044</v>
      </c>
      <c r="E17" s="1040">
        <f>+E6+E8+E9+E11+E12+E13+E14+E15+E16</f>
        <v>724723191</v>
      </c>
      <c r="F17" s="631">
        <f>+F6+F8+F9+F11+F12+F13+F14+F15+F16</f>
        <v>724800771</v>
      </c>
      <c r="G17" s="631">
        <f>+G6+G8+G9+G11+G12+G13+G14+G15+G16</f>
        <v>732110951</v>
      </c>
      <c r="H17" s="122" t="s">
        <v>118</v>
      </c>
      <c r="I17" s="314">
        <f>+I6+I8+I10+I11+I12+I13+I14+I15+I16</f>
        <v>1027968735</v>
      </c>
      <c r="J17" s="314">
        <f>+J6+J8+J10+J11+J12+J13+J14+J15+J16</f>
        <v>1032921658</v>
      </c>
      <c r="K17" s="314">
        <f>+K6+K8+K10+K11+K12+K13+K14+K15+K16</f>
        <v>1123580722</v>
      </c>
      <c r="L17" s="314">
        <f>+L6+L8+L10+L11+L12+L13+L14+L15+L16</f>
        <v>1129135314</v>
      </c>
      <c r="M17" s="314">
        <f>+M6+M8+M10+M11+M12+M13+M14+M15+M16</f>
        <v>1129481102</v>
      </c>
      <c r="N17" s="1065"/>
    </row>
    <row r="18" spans="1:14" ht="12.75" customHeight="1">
      <c r="A18" s="328" t="s">
        <v>486</v>
      </c>
      <c r="B18" s="343" t="s">
        <v>704</v>
      </c>
      <c r="C18" s="1036">
        <f>C19+C20+C21+C22+C23</f>
        <v>437717456</v>
      </c>
      <c r="D18" s="1047">
        <v>491895519</v>
      </c>
      <c r="E18" s="1054">
        <v>459889439</v>
      </c>
      <c r="F18" s="1047">
        <v>465366451</v>
      </c>
      <c r="G18" s="1047">
        <v>458402059</v>
      </c>
      <c r="H18" s="336" t="s">
        <v>645</v>
      </c>
      <c r="I18" s="74"/>
      <c r="J18" s="74">
        <v>61031905</v>
      </c>
      <c r="K18" s="74">
        <v>61031908</v>
      </c>
      <c r="L18" s="74">
        <v>61031908</v>
      </c>
      <c r="M18" s="74">
        <v>61031908</v>
      </c>
      <c r="N18" s="1065"/>
    </row>
    <row r="19" spans="1:14" ht="12.75" customHeight="1">
      <c r="A19" s="330" t="s">
        <v>487</v>
      </c>
      <c r="B19" s="344" t="s">
        <v>693</v>
      </c>
      <c r="C19" s="1037"/>
      <c r="D19" s="1048">
        <v>41895519</v>
      </c>
      <c r="E19" s="1055">
        <v>9889439</v>
      </c>
      <c r="F19" s="1048"/>
      <c r="G19" s="1048"/>
      <c r="H19" s="336" t="s">
        <v>648</v>
      </c>
      <c r="I19" s="77"/>
      <c r="J19" s="77"/>
      <c r="K19" s="77"/>
      <c r="L19" s="77"/>
      <c r="M19" s="77"/>
      <c r="N19" s="1065"/>
    </row>
    <row r="20" spans="1:14" ht="12.75" customHeight="1">
      <c r="A20" s="328" t="s">
        <v>488</v>
      </c>
      <c r="B20" s="344" t="s">
        <v>694</v>
      </c>
      <c r="C20" s="1037"/>
      <c r="D20" s="1048"/>
      <c r="E20" s="1055"/>
      <c r="F20" s="1048"/>
      <c r="G20" s="1048"/>
      <c r="H20" s="336" t="s">
        <v>610</v>
      </c>
      <c r="I20" s="77"/>
      <c r="J20" s="77"/>
      <c r="K20" s="77"/>
      <c r="L20" s="77"/>
      <c r="M20" s="77"/>
      <c r="N20" s="1065"/>
    </row>
    <row r="21" spans="1:14" ht="12.75" customHeight="1">
      <c r="A21" s="330" t="s">
        <v>489</v>
      </c>
      <c r="B21" s="344" t="s">
        <v>695</v>
      </c>
      <c r="C21" s="1037"/>
      <c r="D21" s="1048"/>
      <c r="E21" s="1055"/>
      <c r="F21" s="1048"/>
      <c r="G21" s="1048"/>
      <c r="H21" s="336" t="s">
        <v>611</v>
      </c>
      <c r="I21" s="77"/>
      <c r="J21" s="77"/>
      <c r="K21" s="77"/>
      <c r="L21" s="77"/>
      <c r="M21" s="77"/>
      <c r="N21" s="1065"/>
    </row>
    <row r="22" spans="1:14" ht="12.75" customHeight="1">
      <c r="A22" s="328" t="s">
        <v>490</v>
      </c>
      <c r="B22" s="344" t="s">
        <v>696</v>
      </c>
      <c r="C22" s="1037">
        <v>437717456</v>
      </c>
      <c r="D22" s="1049">
        <v>450000000</v>
      </c>
      <c r="E22" s="1056">
        <v>450000000</v>
      </c>
      <c r="F22" s="1049">
        <v>465366451</v>
      </c>
      <c r="G22" s="1049">
        <v>458402059</v>
      </c>
      <c r="H22" s="335" t="s">
        <v>690</v>
      </c>
      <c r="I22" s="77"/>
      <c r="J22" s="77"/>
      <c r="K22" s="77"/>
      <c r="L22" s="77"/>
      <c r="M22" s="77"/>
      <c r="N22" s="1065"/>
    </row>
    <row r="23" spans="1:14" ht="12.75" customHeight="1">
      <c r="A23" s="330" t="s">
        <v>491</v>
      </c>
      <c r="B23" s="345" t="s">
        <v>697</v>
      </c>
      <c r="C23" s="1037"/>
      <c r="D23" s="1048"/>
      <c r="E23" s="1055"/>
      <c r="F23" s="1048"/>
      <c r="G23" s="1048"/>
      <c r="H23" s="336" t="s">
        <v>649</v>
      </c>
      <c r="I23" s="77"/>
      <c r="J23" s="77"/>
      <c r="K23" s="77"/>
      <c r="L23" s="77"/>
      <c r="M23" s="77"/>
      <c r="N23" s="1065"/>
    </row>
    <row r="24" spans="1:14" ht="12.75" customHeight="1">
      <c r="A24" s="328" t="s">
        <v>492</v>
      </c>
      <c r="B24" s="346" t="s">
        <v>698</v>
      </c>
      <c r="C24" s="1043">
        <f>+C25+C26+C27+C28+C29</f>
        <v>0</v>
      </c>
      <c r="D24" s="1047"/>
      <c r="E24" s="1054"/>
      <c r="F24" s="1047"/>
      <c r="G24" s="1047"/>
      <c r="H24" s="347" t="s">
        <v>647</v>
      </c>
      <c r="I24" s="77"/>
      <c r="J24" s="77"/>
      <c r="K24" s="77"/>
      <c r="L24" s="77"/>
      <c r="M24" s="77"/>
      <c r="N24" s="1065"/>
    </row>
    <row r="25" spans="1:14" ht="12.75" customHeight="1">
      <c r="A25" s="330" t="s">
        <v>493</v>
      </c>
      <c r="B25" s="345" t="s">
        <v>699</v>
      </c>
      <c r="C25" s="1037"/>
      <c r="D25" s="1049"/>
      <c r="E25" s="1056"/>
      <c r="F25" s="1049"/>
      <c r="G25" s="1049"/>
      <c r="H25" s="347" t="s">
        <v>95</v>
      </c>
      <c r="I25" s="77"/>
      <c r="J25" s="77"/>
      <c r="K25" s="77"/>
      <c r="L25" s="77"/>
      <c r="M25" s="77"/>
      <c r="N25" s="1065"/>
    </row>
    <row r="26" spans="1:14" ht="12.75" customHeight="1">
      <c r="A26" s="328" t="s">
        <v>494</v>
      </c>
      <c r="B26" s="345" t="s">
        <v>700</v>
      </c>
      <c r="C26" s="1037"/>
      <c r="D26" s="1049"/>
      <c r="E26" s="1056"/>
      <c r="F26" s="1049"/>
      <c r="G26" s="1049"/>
      <c r="H26" s="342"/>
      <c r="I26" s="77"/>
      <c r="J26" s="77"/>
      <c r="K26" s="77"/>
      <c r="L26" s="77"/>
      <c r="M26" s="77"/>
      <c r="N26" s="1065"/>
    </row>
    <row r="27" spans="1:14" ht="12.75" customHeight="1">
      <c r="A27" s="330" t="s">
        <v>495</v>
      </c>
      <c r="B27" s="344" t="s">
        <v>701</v>
      </c>
      <c r="C27" s="1037"/>
      <c r="D27" s="1049"/>
      <c r="E27" s="1056"/>
      <c r="F27" s="1049"/>
      <c r="G27" s="1049"/>
      <c r="H27" s="118"/>
      <c r="I27" s="77"/>
      <c r="J27" s="77"/>
      <c r="K27" s="77"/>
      <c r="L27" s="77"/>
      <c r="M27" s="77"/>
      <c r="N27" s="1065"/>
    </row>
    <row r="28" spans="1:14" ht="12.75" customHeight="1">
      <c r="A28" s="328" t="s">
        <v>496</v>
      </c>
      <c r="B28" s="348" t="s">
        <v>702</v>
      </c>
      <c r="C28" s="1037"/>
      <c r="D28" s="1048"/>
      <c r="E28" s="1055"/>
      <c r="F28" s="1048"/>
      <c r="G28" s="1048"/>
      <c r="H28" s="45"/>
      <c r="I28" s="77"/>
      <c r="J28" s="77"/>
      <c r="K28" s="77"/>
      <c r="L28" s="77"/>
      <c r="M28" s="77"/>
      <c r="N28" s="1065"/>
    </row>
    <row r="29" spans="1:14" ht="12.75" customHeight="1" thickBot="1">
      <c r="A29" s="330" t="s">
        <v>497</v>
      </c>
      <c r="B29" s="349" t="s">
        <v>703</v>
      </c>
      <c r="C29" s="1037"/>
      <c r="D29" s="1049"/>
      <c r="E29" s="1056"/>
      <c r="F29" s="1049"/>
      <c r="G29" s="1049"/>
      <c r="H29" s="118"/>
      <c r="I29" s="77"/>
      <c r="J29" s="77"/>
      <c r="K29" s="77"/>
      <c r="L29" s="77"/>
      <c r="M29" s="77"/>
      <c r="N29" s="1065"/>
    </row>
    <row r="30" spans="1:14" ht="21.75" customHeight="1" thickBot="1">
      <c r="A30" s="333" t="s">
        <v>498</v>
      </c>
      <c r="B30" s="122" t="s">
        <v>92</v>
      </c>
      <c r="C30" s="1035">
        <f>+C18+C24</f>
        <v>437717456</v>
      </c>
      <c r="D30" s="631">
        <f>+D18+D24</f>
        <v>491895519</v>
      </c>
      <c r="E30" s="1040">
        <f>+E18+E24</f>
        <v>459889439</v>
      </c>
      <c r="F30" s="631">
        <f>+F18+F24</f>
        <v>465366451</v>
      </c>
      <c r="G30" s="631">
        <f>+G18+G24</f>
        <v>458402059</v>
      </c>
      <c r="H30" s="122" t="s">
        <v>96</v>
      </c>
      <c r="I30" s="314">
        <f>SUM(I18:I29)</f>
        <v>0</v>
      </c>
      <c r="J30" s="314">
        <f>SUM(J18:J29)</f>
        <v>61031905</v>
      </c>
      <c r="K30" s="314">
        <f>SUM(K18:K29)</f>
        <v>61031908</v>
      </c>
      <c r="L30" s="314">
        <f>SUM(L18:L29)</f>
        <v>61031908</v>
      </c>
      <c r="M30" s="314">
        <f>SUM(M18:M29)</f>
        <v>61031908</v>
      </c>
      <c r="N30" s="1065"/>
    </row>
    <row r="31" spans="1:14" ht="13.5" thickBot="1">
      <c r="A31" s="333" t="s">
        <v>499</v>
      </c>
      <c r="B31" s="339" t="s">
        <v>97</v>
      </c>
      <c r="C31" s="340">
        <f>+C17+C30</f>
        <v>1027968735</v>
      </c>
      <c r="D31" s="340">
        <f>+D17+D30</f>
        <v>1093953563</v>
      </c>
      <c r="E31" s="1057">
        <f>+E17+E30</f>
        <v>1184612630</v>
      </c>
      <c r="F31" s="1058">
        <f>+F17+F30</f>
        <v>1190167222</v>
      </c>
      <c r="G31" s="1058">
        <f>+G17+G30</f>
        <v>1190513010</v>
      </c>
      <c r="H31" s="339" t="s">
        <v>98</v>
      </c>
      <c r="I31" s="340">
        <f>+I17+I30</f>
        <v>1027968735</v>
      </c>
      <c r="J31" s="340">
        <f>+J17+J30</f>
        <v>1093953563</v>
      </c>
      <c r="K31" s="340">
        <f>+K17+K30</f>
        <v>1184612630</v>
      </c>
      <c r="L31" s="340">
        <f>+L17+L30</f>
        <v>1190167222</v>
      </c>
      <c r="M31" s="340">
        <f>+M17+M30</f>
        <v>1190513010</v>
      </c>
      <c r="N31" s="1065"/>
    </row>
    <row r="32" spans="1:14" ht="13.5" thickBot="1">
      <c r="A32" s="333" t="s">
        <v>500</v>
      </c>
      <c r="B32" s="339" t="s">
        <v>623</v>
      </c>
      <c r="C32" s="340">
        <f>IF(C17-I17&lt;0,I17-C17,"-")</f>
        <v>437717456</v>
      </c>
      <c r="D32" s="340">
        <f>IF(D17-J17&lt;0,J17-D17,"-")</f>
        <v>430863614</v>
      </c>
      <c r="E32" s="1057">
        <f>IF(E17-K17&lt;0,K17-E17,"-")</f>
        <v>398857531</v>
      </c>
      <c r="F32" s="1058">
        <f>IF(F17-L17&lt;0,L17-F17,"-")</f>
        <v>404334543</v>
      </c>
      <c r="G32" s="1058">
        <f>IF(G17-M17&lt;0,M17-G17,"-")</f>
        <v>397370151</v>
      </c>
      <c r="H32" s="339" t="s">
        <v>624</v>
      </c>
      <c r="I32" s="340" t="str">
        <f>IF(C17-I17&gt;0,C17-I17,"-")</f>
        <v>-</v>
      </c>
      <c r="J32" s="340" t="str">
        <f>IF(D17-J17&gt;0,D17-J17,"-")</f>
        <v>-</v>
      </c>
      <c r="K32" s="340" t="str">
        <f>IF(E17-K17&gt;0,E17-K17,"-")</f>
        <v>-</v>
      </c>
      <c r="L32" s="340" t="str">
        <f>IF(F17-L17&gt;0,F17-L17,"-")</f>
        <v>-</v>
      </c>
      <c r="M32" s="340" t="str">
        <f>IF(G17-M17&gt;0,G17-M17,"-")</f>
        <v>-</v>
      </c>
      <c r="N32" s="1065"/>
    </row>
    <row r="33" spans="1:14" ht="13.5" thickBot="1">
      <c r="A33" s="333" t="s">
        <v>501</v>
      </c>
      <c r="B33" s="339" t="s">
        <v>691</v>
      </c>
      <c r="C33" s="340" t="str">
        <f>IF(C17+C18-I31&lt;0,I31-(C17+C18),"-")</f>
        <v>-</v>
      </c>
      <c r="D33" s="340" t="str">
        <f>IF(D17+D18-J31&lt;0,J31-(D17+D18),"-")</f>
        <v>-</v>
      </c>
      <c r="E33" s="340" t="str">
        <f>IF(E17+E18-N31&lt;0,N31-(E17+E18),"-")</f>
        <v>-</v>
      </c>
      <c r="F33" s="340" t="str">
        <f>IF(F17+F18-O31&lt;0,O31-(F17+F18),"-")</f>
        <v>-</v>
      </c>
      <c r="G33" s="340" t="str">
        <f>IF(G17+G18-P31&lt;0,P31-(G17+G18),"-")</f>
        <v>-</v>
      </c>
      <c r="H33" s="339" t="s">
        <v>692</v>
      </c>
      <c r="I33" s="340" t="str">
        <f>IF(C17+C18-I31&gt;0,C17+C18-I31,"-")</f>
        <v>-</v>
      </c>
      <c r="J33" s="340" t="str">
        <f>IF(D17+D18-J31&gt;0,D17+D18-J31,"-")</f>
        <v>-</v>
      </c>
      <c r="K33" s="340" t="str">
        <f>IF(E17+E18-K31&gt;0,E17+E18-K31,"-")</f>
        <v>-</v>
      </c>
      <c r="L33" s="340" t="str">
        <f>IF(F17+F18-L31&gt;0,F17+F18-L31,"-")</f>
        <v>-</v>
      </c>
      <c r="M33" s="340" t="str">
        <f>IF(G17+G18-M31&gt;0,G17+G18-M31,"-")</f>
        <v>-</v>
      </c>
      <c r="N33" s="1065"/>
    </row>
    <row r="34" spans="1:8" ht="15.75">
      <c r="A34" s="1066" t="s">
        <v>897</v>
      </c>
      <c r="B34" s="1067"/>
      <c r="C34" s="1067"/>
      <c r="D34" s="1067"/>
      <c r="E34" s="1067"/>
      <c r="F34" s="1067"/>
      <c r="G34" s="1067"/>
      <c r="H34" s="1067"/>
    </row>
  </sheetData>
  <sheetProtection/>
  <mergeCells count="3">
    <mergeCell ref="A3:A4"/>
    <mergeCell ref="N1:N33"/>
    <mergeCell ref="A34:H3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3" t="s">
        <v>605</v>
      </c>
      <c r="E1" s="126" t="s">
        <v>609</v>
      </c>
    </row>
    <row r="3" spans="1:5" ht="12.75">
      <c r="A3" s="131"/>
      <c r="B3" s="132"/>
      <c r="C3" s="131"/>
      <c r="D3" s="134"/>
      <c r="E3" s="132"/>
    </row>
    <row r="4" spans="1:5" ht="15.75">
      <c r="A4" s="84" t="s">
        <v>889</v>
      </c>
      <c r="B4" s="133"/>
      <c r="C4" s="141"/>
      <c r="D4" s="134"/>
      <c r="E4" s="132"/>
    </row>
    <row r="5" spans="1:5" ht="12.75">
      <c r="A5" s="131"/>
      <c r="B5" s="132"/>
      <c r="C5" s="131"/>
      <c r="D5" s="134"/>
      <c r="E5" s="132"/>
    </row>
    <row r="6" spans="1:5" ht="12.75">
      <c r="A6" s="131" t="s">
        <v>99</v>
      </c>
      <c r="B6" s="132">
        <f>+'1.1.melléklet'!C62</f>
        <v>1295930643</v>
      </c>
      <c r="C6" s="131" t="s">
        <v>100</v>
      </c>
      <c r="D6" s="132">
        <f>+'2.1.melléklet '!C18+'2.2.melléklet '!C17</f>
        <v>1295930643</v>
      </c>
      <c r="E6" s="132">
        <f aca="true" t="shared" si="0" ref="E6:E15">+B6-D6</f>
        <v>0</v>
      </c>
    </row>
    <row r="7" spans="1:5" ht="12.75">
      <c r="A7" s="131" t="s">
        <v>101</v>
      </c>
      <c r="B7" s="132">
        <f>+'1.1.melléklet'!C85</f>
        <v>785000000</v>
      </c>
      <c r="C7" s="131" t="s">
        <v>102</v>
      </c>
      <c r="D7" s="132">
        <f>+'2.1.melléklet '!C27+'2.2.melléklet '!C30</f>
        <v>785000000</v>
      </c>
      <c r="E7" s="132">
        <f t="shared" si="0"/>
        <v>0</v>
      </c>
    </row>
    <row r="8" spans="1:5" ht="12.75">
      <c r="A8" s="131" t="s">
        <v>103</v>
      </c>
      <c r="B8" s="132">
        <f>+'1.1.melléklet'!C86</f>
        <v>2080930643</v>
      </c>
      <c r="C8" s="131" t="s">
        <v>104</v>
      </c>
      <c r="D8" s="132">
        <f>+'2.1.melléklet '!C28+'2.2.melléklet '!C31</f>
        <v>2080930643</v>
      </c>
      <c r="E8" s="132">
        <f t="shared" si="0"/>
        <v>0</v>
      </c>
    </row>
    <row r="9" spans="1:5" ht="12.75">
      <c r="A9" s="131"/>
      <c r="B9" s="132"/>
      <c r="C9" s="131"/>
      <c r="D9" s="132"/>
      <c r="E9" s="132"/>
    </row>
    <row r="10" spans="1:5" ht="12.75">
      <c r="A10" s="131"/>
      <c r="B10" s="132"/>
      <c r="C10" s="131"/>
      <c r="D10" s="132"/>
      <c r="E10" s="132"/>
    </row>
    <row r="11" spans="1:5" ht="15.75">
      <c r="A11" s="84" t="s">
        <v>890</v>
      </c>
      <c r="B11" s="133"/>
      <c r="C11" s="141"/>
      <c r="D11" s="133"/>
      <c r="E11" s="132"/>
    </row>
    <row r="12" spans="1:5" ht="12.75">
      <c r="A12" s="131"/>
      <c r="B12" s="132"/>
      <c r="C12" s="131"/>
      <c r="D12" s="132"/>
      <c r="E12" s="132"/>
    </row>
    <row r="13" spans="1:5" ht="12.75">
      <c r="A13" s="131" t="s">
        <v>110</v>
      </c>
      <c r="B13" s="132">
        <f>+'1.1.melléklet'!C124</f>
        <v>2065870109</v>
      </c>
      <c r="C13" s="131" t="s">
        <v>109</v>
      </c>
      <c r="D13" s="132">
        <f>+'2.1.melléklet '!I18+'2.2.melléklet '!I17</f>
        <v>2065870109</v>
      </c>
      <c r="E13" s="132">
        <f t="shared" si="0"/>
        <v>0</v>
      </c>
    </row>
    <row r="14" spans="1:5" ht="12.75">
      <c r="A14" s="131" t="s">
        <v>709</v>
      </c>
      <c r="B14" s="132">
        <f>+'1.1.melléklet'!C144</f>
        <v>15060534</v>
      </c>
      <c r="C14" s="131" t="s">
        <v>106</v>
      </c>
      <c r="D14" s="132">
        <f>+'2.1.melléklet '!I27+'2.2.melléklet '!I30</f>
        <v>15060534</v>
      </c>
      <c r="E14" s="132">
        <f t="shared" si="0"/>
        <v>0</v>
      </c>
    </row>
    <row r="15" spans="1:5" ht="12.75">
      <c r="A15" s="131" t="s">
        <v>111</v>
      </c>
      <c r="B15" s="132">
        <f>+'1.1.melléklet'!C145</f>
        <v>2080930643</v>
      </c>
      <c r="C15" s="131" t="s">
        <v>105</v>
      </c>
      <c r="D15" s="132">
        <f>+'2.1.melléklet '!I28+'2.2.melléklet '!I31</f>
        <v>2080930643</v>
      </c>
      <c r="E15" s="132">
        <f t="shared" si="0"/>
        <v>0</v>
      </c>
    </row>
    <row r="16" spans="1:5" ht="12.75">
      <c r="A16" s="124"/>
      <c r="B16" s="124"/>
      <c r="C16" s="131"/>
      <c r="D16" s="124"/>
      <c r="E16" s="125"/>
    </row>
    <row r="17" spans="1:5" ht="12.75">
      <c r="A17" s="124"/>
      <c r="B17" s="124"/>
      <c r="C17" s="124"/>
      <c r="D17" s="132"/>
      <c r="E17" s="124"/>
    </row>
    <row r="18" spans="1:5" ht="12.75">
      <c r="A18" s="124"/>
      <c r="B18" s="124"/>
      <c r="C18" s="124"/>
      <c r="D18" s="124"/>
      <c r="E18" s="124"/>
    </row>
    <row r="19" spans="1:5" ht="12.75">
      <c r="A19" s="124"/>
      <c r="B19" s="124"/>
      <c r="C19" s="124"/>
      <c r="D19" s="124"/>
      <c r="E19" s="124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D12" sqref="D12"/>
    </sheetView>
  </sheetViews>
  <sheetFormatPr defaultColWidth="9.0039062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33" customHeight="1">
      <c r="A1" s="1070" t="s">
        <v>161</v>
      </c>
      <c r="B1" s="1070"/>
      <c r="C1" s="1070"/>
      <c r="D1" s="1070"/>
      <c r="E1" s="1070"/>
      <c r="F1" s="1070"/>
    </row>
    <row r="2" spans="1:7" ht="15.75" customHeight="1" thickBot="1">
      <c r="A2" s="145"/>
      <c r="B2" s="145"/>
      <c r="C2" s="1071"/>
      <c r="D2" s="1071"/>
      <c r="E2" s="1078"/>
      <c r="F2" s="1078"/>
      <c r="G2" s="152"/>
    </row>
    <row r="3" spans="1:6" ht="63" customHeight="1">
      <c r="A3" s="1074" t="s">
        <v>472</v>
      </c>
      <c r="B3" s="1076" t="s">
        <v>652</v>
      </c>
      <c r="C3" s="1076" t="s">
        <v>710</v>
      </c>
      <c r="D3" s="1076"/>
      <c r="E3" s="1076"/>
      <c r="F3" s="1072" t="s">
        <v>705</v>
      </c>
    </row>
    <row r="4" spans="1:6" ht="15.75" thickBot="1">
      <c r="A4" s="1075"/>
      <c r="B4" s="1077"/>
      <c r="C4" s="147" t="s">
        <v>262</v>
      </c>
      <c r="D4" s="147" t="s">
        <v>797</v>
      </c>
      <c r="E4" s="147" t="s">
        <v>840</v>
      </c>
      <c r="F4" s="1073"/>
    </row>
    <row r="5" spans="1:6" ht="15.75" thickBot="1">
      <c r="A5" s="149">
        <v>1</v>
      </c>
      <c r="B5" s="150">
        <v>2</v>
      </c>
      <c r="C5" s="150">
        <v>3</v>
      </c>
      <c r="D5" s="150">
        <v>4</v>
      </c>
      <c r="E5" s="150">
        <v>5</v>
      </c>
      <c r="F5" s="151">
        <v>6</v>
      </c>
    </row>
    <row r="6" spans="1:6" ht="15">
      <c r="A6" s="148" t="s">
        <v>474</v>
      </c>
      <c r="B6" s="169" t="s">
        <v>351</v>
      </c>
      <c r="C6" s="170"/>
      <c r="D6" s="170"/>
      <c r="E6" s="170"/>
      <c r="F6" s="155">
        <f>SUM(C6:E6)</f>
        <v>0</v>
      </c>
    </row>
    <row r="7" spans="1:6" ht="15">
      <c r="A7" s="146" t="s">
        <v>475</v>
      </c>
      <c r="B7" s="171"/>
      <c r="C7" s="172"/>
      <c r="D7" s="172"/>
      <c r="E7" s="172"/>
      <c r="F7" s="156">
        <f>SUM(C7:E7)</f>
        <v>0</v>
      </c>
    </row>
    <row r="8" spans="1:6" ht="15">
      <c r="A8" s="146" t="s">
        <v>476</v>
      </c>
      <c r="B8" s="171"/>
      <c r="C8" s="172"/>
      <c r="D8" s="172"/>
      <c r="E8" s="172"/>
      <c r="F8" s="156">
        <f>SUM(C8:E8)</f>
        <v>0</v>
      </c>
    </row>
    <row r="9" spans="1:6" ht="15">
      <c r="A9" s="146" t="s">
        <v>477</v>
      </c>
      <c r="B9" s="171"/>
      <c r="C9" s="172"/>
      <c r="D9" s="172"/>
      <c r="E9" s="172"/>
      <c r="F9" s="156">
        <f>SUM(C9:E9)</f>
        <v>0</v>
      </c>
    </row>
    <row r="10" spans="1:6" ht="15.75" thickBot="1">
      <c r="A10" s="153" t="s">
        <v>478</v>
      </c>
      <c r="B10" s="173"/>
      <c r="C10" s="174"/>
      <c r="D10" s="174"/>
      <c r="E10" s="174"/>
      <c r="F10" s="156">
        <f>SUM(C10:E10)</f>
        <v>0</v>
      </c>
    </row>
    <row r="11" spans="1:6" s="452" customFormat="1" ht="15" thickBot="1">
      <c r="A11" s="449" t="s">
        <v>479</v>
      </c>
      <c r="B11" s="154" t="s">
        <v>653</v>
      </c>
      <c r="C11" s="450">
        <f>SUM(C6:C10)</f>
        <v>0</v>
      </c>
      <c r="D11" s="450">
        <f>SUM(D6:D10)</f>
        <v>0</v>
      </c>
      <c r="E11" s="450">
        <f>SUM(E6:E10)</f>
        <v>0</v>
      </c>
      <c r="F11" s="45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1/2018. (I.30.)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Éva</cp:lastModifiedBy>
  <cp:lastPrinted>2018-12-05T07:59:41Z</cp:lastPrinted>
  <dcterms:created xsi:type="dcterms:W3CDTF">1999-10-30T10:30:45Z</dcterms:created>
  <dcterms:modified xsi:type="dcterms:W3CDTF">2019-02-28T08:03:25Z</dcterms:modified>
  <cp:category/>
  <cp:version/>
  <cp:contentType/>
  <cp:contentStatus/>
</cp:coreProperties>
</file>