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928" activeTab="3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'1'!$A$1:$N$56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9">'30'!$A$1:$N$52</definedName>
    <definedName name="_xlnm.Print_Area" localSheetId="30">'31'!$A$1:$N$52</definedName>
    <definedName name="_xlnm.Print_Area" localSheetId="31">'32'!$A$1:$N$52</definedName>
    <definedName name="_xlnm.Print_Area" localSheetId="33">'34'!$A$1:$N$52</definedName>
    <definedName name="_xlnm.Print_Area" localSheetId="34">'35'!$A$1:$N$52</definedName>
    <definedName name="_xlnm.Print_Area" localSheetId="3">'4'!$A$1:$N$52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<sst xmlns="http://schemas.openxmlformats.org/spreadsheetml/2006/main" count="3595" uniqueCount="208">
  <si>
    <t>ezer Ft-ban</t>
  </si>
  <si>
    <t>Címrend</t>
  </si>
  <si>
    <t>Polgári védelem</t>
  </si>
  <si>
    <t>Állategészségügyi feladatok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</si>
  <si>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</si>
  <si>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</si>
  <si>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</si>
  <si>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</si>
  <si>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</si>
  <si>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</si>
  <si>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</si>
  <si>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</si>
  <si>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</si>
  <si>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</si>
  <si>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</si>
  <si>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</si>
  <si>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</si>
  <si>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</si>
  <si>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</si>
  <si>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</si>
  <si>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</si>
  <si>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</si>
  <si>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</si>
  <si>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</si>
  <si>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</si>
  <si>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</si>
  <si>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</si>
  <si>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</si>
  <si>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</si>
  <si>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</si>
  <si>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</si>
  <si>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</si>
  <si>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</si>
  <si>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</si>
  <si>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</si>
  <si>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</si>
  <si>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</si>
  <si>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Környezetvédelem</t>
  </si>
  <si>
    <t>Vagyongazdálkodással összefüggő kiadások</t>
  </si>
  <si>
    <t>Közbiztonság kiadásai</t>
  </si>
  <si>
    <t>Környezetvédelmi alap kiadásai</t>
  </si>
  <si>
    <t>Diáksport</t>
  </si>
  <si>
    <t>Kamatfizetési kötelezettség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</si>
  <si>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</si>
  <si>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</si>
  <si>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</si>
  <si>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</si>
  <si>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</si>
  <si>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</si>
  <si>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</si>
  <si>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</si>
  <si>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</si>
  <si>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</si>
  <si>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</si>
  <si>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</si>
  <si>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</si>
  <si>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</si>
  <si>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</si>
  <si>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</si>
  <si>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Ferencvárosi Önkorm.részére Közoktatási Megállapodás alapján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</si>
  <si>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</si>
  <si>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</si>
  <si>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</si>
  <si>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</si>
  <si>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</si>
  <si>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</si>
  <si>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</si>
  <si>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</si>
  <si>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</si>
  <si>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</si>
  <si>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</si>
  <si>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</si>
  <si>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</si>
  <si>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</si>
  <si>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</si>
  <si>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</si>
  <si>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</si>
  <si>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</si>
  <si>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</si>
  <si>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</si>
  <si>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</si>
  <si>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</si>
  <si>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</si>
  <si>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</si>
  <si>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</si>
  <si>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</si>
  <si>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</si>
  <si>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</si>
  <si>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Krízis alap céltartaléka</t>
  </si>
  <si>
    <t>Üzemeltetési és karbantartási céltartalék</t>
  </si>
  <si>
    <t>Roma Nemzetiségi Önkormányzat tám.céltart.</t>
  </si>
  <si>
    <t>Turisztikai céltartalék</t>
  </si>
  <si>
    <t xml:space="preserve">Felhalmozási célú hiteltörlesztés 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</si>
  <si>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</si>
  <si>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</si>
  <si>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</si>
  <si>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</si>
  <si>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</si>
  <si>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</si>
  <si>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</si>
  <si>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Előző évi működési célú pénzmaradvány átvétele</t>
  </si>
  <si>
    <t>Önkormányzat működési bevételei összesen</t>
  </si>
  <si>
    <t>Felhalmozási célú pénzmaradvány átvétele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</si>
  <si>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</si>
  <si>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</si>
  <si>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</si>
  <si>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</si>
  <si>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</si>
  <si>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</si>
  <si>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</si>
  <si>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</si>
  <si>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</si>
  <si>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</si>
  <si>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</si>
  <si>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</si>
  <si>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</si>
  <si>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</si>
  <si>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</si>
  <si>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</si>
  <si>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</si>
  <si>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</si>
  <si>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</si>
  <si>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</si>
  <si>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Hild József Általános Iskola         Nádor u.12.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</si>
  <si>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</si>
  <si>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</si>
  <si>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</si>
  <si>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</si>
  <si>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</si>
  <si>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</si>
  <si>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</si>
  <si>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</si>
  <si>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</si>
  <si>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</si>
  <si>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</si>
  <si>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</si>
  <si>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</si>
  <si>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</si>
  <si>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</si>
  <si>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</si>
  <si>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</si>
  <si>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</si>
  <si>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</si>
  <si>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</si>
  <si>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</si>
  <si>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</si>
  <si>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Kötvény visszavásárlás, kölcsön törlesztés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</si>
  <si>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</si>
  <si>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</si>
  <si>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</si>
  <si>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</si>
  <si>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</si>
  <si>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Betétlekötés megszüntetése</t>
  </si>
  <si>
    <t>Pénzeszköz betétként elhelyezése</t>
  </si>
  <si>
    <t>Kiadások összesen (I.+II.+V.)</t>
  </si>
  <si>
    <t>Bevételek összesen (I.+II.+V.)</t>
  </si>
  <si>
    <t>Pénzeszközök betétként elhelyezése</t>
  </si>
  <si>
    <t>KLIK Budapesti V.Tankerületének támogatása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</si>
  <si>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</si>
  <si>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</si>
  <si>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</si>
  <si>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</si>
  <si>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</si>
  <si>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</si>
  <si>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</si>
  <si>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</si>
  <si>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</si>
  <si>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</si>
  <si>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</si>
  <si>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</si>
  <si>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</si>
  <si>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</si>
  <si>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</si>
  <si>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</si>
  <si>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</si>
  <si>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</si>
  <si>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</si>
  <si>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</si>
  <si>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</si>
  <si>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</si>
  <si>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Belváros - Lipótváros Önkormányzata és költségvetési intézményei 2015. évi tervezett előirányzatai</t>
  </si>
  <si>
    <t>Belváros - Lipótváros Önkormányzata költségvetési intézményei és a Hivatal 2015. évi tervezett előirányzatai</t>
  </si>
  <si>
    <t>nem kellene ennyi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</si>
  <si>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</si>
  <si>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</si>
  <si>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</si>
  <si>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</si>
  <si>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</si>
  <si>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</si>
  <si>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</si>
  <si>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</si>
  <si>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</si>
  <si>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</si>
  <si>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</si>
  <si>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</si>
  <si>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</si>
  <si>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</si>
  <si>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2015. évi módisítás</t>
  </si>
  <si>
    <t>2015. évi módosítás</t>
  </si>
  <si>
    <t>2015. évi módosított</t>
  </si>
  <si>
    <t>Kulturális tanácsnoki keret működési kiadásai</t>
  </si>
  <si>
    <t>Tabán fesztivál támogatása</t>
  </si>
  <si>
    <t>Előző évi működési célú költségvetési maradvány igénybevétele</t>
  </si>
  <si>
    <t>Előző évi felhalmozási célú költségvetési maradvány igénybevétele</t>
  </si>
  <si>
    <t>2015. évi érvényes</t>
  </si>
  <si>
    <t>TÉR_Köz projekthez kapcsolódó támogatás</t>
  </si>
  <si>
    <t>K914</t>
  </si>
  <si>
    <t>ÁH-n belüli megelőlegezések visszafizetése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</si>
</sst>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5" fontId="1" fillId="0" borderId="0" xfId="40" applyNumberFormat="1" applyFill="1" applyBorder="1" applyAlignment="1" applyProtection="1">
      <alignment vertical="center"/>
      <protection/>
    </xf>
    <xf numFmtId="3" fontId="19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1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167" fontId="0" fillId="0" borderId="11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7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6" fontId="0" fillId="0" borderId="11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3" fontId="0" fillId="0" borderId="21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19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3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2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top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zoomScale="92" zoomScaleNormal="92" zoomScalePageLayoutView="0" workbookViewId="0" topLeftCell="A1">
      <pane ySplit="7" topLeftCell="A8" activePane="bottomLeft" state="frozen"/>
      <selection pane="topLeft" activeCell="J17" sqref="J17"/>
      <selection pane="bottomLeft" activeCell="E35" sqref="E35"/>
    </sheetView>
  </sheetViews>
  <sheetFormatPr defaultColWidth="9.00390625" defaultRowHeight="12.75"/>
  <cols>
    <col min="1" max="1" width="7.375" style="13" customWidth="1"/>
    <col min="2" max="2" width="35.7539062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3" width="9.375" style="13" customWidth="1"/>
    <col min="14" max="14" width="9.00390625" style="13" customWidth="1"/>
    <col min="15" max="15" width="9.375" style="13" customWidth="1"/>
    <col min="16" max="19" width="0" style="13" hidden="1" customWidth="1"/>
    <col min="20" max="16384" width="9.125" style="13" customWidth="1"/>
  </cols>
  <sheetData>
    <row r="1" spans="1:16" ht="11.25" customHeight="1">
      <c r="A1" s="112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5"/>
      <c r="P1" s="45"/>
    </row>
    <row r="2" ht="7.5" customHeight="1" thickBot="1">
      <c r="N2" s="16" t="s">
        <v>0</v>
      </c>
    </row>
    <row r="3" spans="1:14" ht="9" customHeight="1" thickBot="1">
      <c r="A3" s="113" t="s">
        <v>1</v>
      </c>
      <c r="B3" s="113"/>
      <c r="C3" s="114">
        <v>1001</v>
      </c>
      <c r="D3" s="114"/>
      <c r="E3" s="114"/>
      <c r="F3" s="115">
        <v>1002</v>
      </c>
      <c r="G3" s="115"/>
      <c r="H3" s="115"/>
      <c r="I3" s="115">
        <v>1003</v>
      </c>
      <c r="J3" s="115"/>
      <c r="K3" s="115"/>
      <c r="L3" s="115"/>
      <c r="M3" s="115"/>
      <c r="N3" s="115"/>
    </row>
    <row r="4" spans="1:14" s="17" customFormat="1" ht="22.5" customHeight="1" thickBot="1">
      <c r="A4" s="113"/>
      <c r="B4" s="113"/>
      <c r="C4" s="116" t="s">
        <v>2</v>
      </c>
      <c r="D4" s="116"/>
      <c r="E4" s="116"/>
      <c r="F4" s="109" t="s">
        <v>3</v>
      </c>
      <c r="G4" s="109"/>
      <c r="H4" s="109"/>
      <c r="I4" s="108" t="s">
        <v>4</v>
      </c>
      <c r="J4" s="108"/>
      <c r="K4" s="108"/>
      <c r="L4" s="109" t="s">
        <v>5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48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48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2"/>
      <c r="H10" s="1">
        <f>SUM(F10:G10)</f>
        <v>0</v>
      </c>
      <c r="I10" s="1">
        <v>10000</v>
      </c>
      <c r="J10" s="1"/>
      <c r="K10" s="1">
        <f>SUM(I10:J10)</f>
        <v>10000</v>
      </c>
      <c r="L10" s="1">
        <v>0</v>
      </c>
      <c r="M10" s="1"/>
      <c r="N10" s="1">
        <f>SUM(L10:M10)</f>
        <v>0</v>
      </c>
    </row>
    <row r="11" spans="1:16" ht="10.5" customHeight="1">
      <c r="A11" s="48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20000</v>
      </c>
      <c r="J11" s="1"/>
      <c r="K11" s="1">
        <f>SUM(I11:J11)</f>
        <v>20000</v>
      </c>
      <c r="L11" s="1">
        <v>0</v>
      </c>
      <c r="M11" s="1"/>
      <c r="N11" s="1">
        <f>SUM(L11:M11)</f>
        <v>0</v>
      </c>
      <c r="P11" s="1"/>
    </row>
    <row r="12" spans="1:14" ht="10.5" customHeight="1">
      <c r="A12" s="48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647234</v>
      </c>
      <c r="J12" s="1">
        <f>466+227+473</f>
        <v>1166</v>
      </c>
      <c r="K12" s="1">
        <f>SUM(I12:J12)</f>
        <v>648400</v>
      </c>
      <c r="L12" s="1">
        <v>66180</v>
      </c>
      <c r="M12" s="1"/>
      <c r="N12" s="1">
        <f>SUM(L12:M12)</f>
        <v>66180</v>
      </c>
    </row>
    <row r="13" spans="1:14" ht="10.5" customHeight="1" thickBot="1">
      <c r="A13" s="48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2"/>
      <c r="K13" s="1">
        <f>SUM(I13:J13)</f>
        <v>0</v>
      </c>
      <c r="L13" s="1">
        <v>0</v>
      </c>
      <c r="M13" s="1"/>
      <c r="N13" s="1">
        <f>SUM(L13:M13)</f>
        <v>0</v>
      </c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f>SUM(I9:I13)</f>
        <v>677234</v>
      </c>
      <c r="J14" s="15">
        <f t="shared" si="0"/>
        <v>1166</v>
      </c>
      <c r="K14" s="15">
        <f>SUM(K9:K13)</f>
        <v>678400</v>
      </c>
      <c r="L14" s="15">
        <v>66180</v>
      </c>
      <c r="M14" s="15">
        <f t="shared" si="0"/>
        <v>0</v>
      </c>
      <c r="N14" s="15">
        <f>SUM(N9:N13)</f>
        <v>66180</v>
      </c>
    </row>
    <row r="15" spans="1:14" ht="10.5" customHeight="1">
      <c r="A15" s="48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48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 thickBot="1">
      <c r="A17" s="48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50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ht="10.5" customHeight="1" thickBot="1">
      <c r="A24" s="48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6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  <c r="P25" s="1" t="e">
        <f>#REF!+#REF!</f>
        <v>#REF!</v>
      </c>
    </row>
    <row r="26" spans="1:16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  <c r="P26" s="1"/>
    </row>
    <row r="27" spans="1:16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  <c r="P27" s="1"/>
    </row>
    <row r="28" spans="1:14" s="51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v>0</v>
      </c>
      <c r="G28" s="6">
        <f t="shared" si="5"/>
        <v>0</v>
      </c>
      <c r="H28" s="6">
        <f>SUM(H27,H18,H14)</f>
        <v>0</v>
      </c>
      <c r="I28" s="6">
        <v>677234</v>
      </c>
      <c r="J28" s="6">
        <f t="shared" si="5"/>
        <v>1166</v>
      </c>
      <c r="K28" s="6">
        <f>SUM(K27,K18,K14)</f>
        <v>678400</v>
      </c>
      <c r="L28" s="6">
        <v>66180</v>
      </c>
      <c r="M28" s="6">
        <f t="shared" si="5"/>
        <v>0</v>
      </c>
      <c r="N28" s="6">
        <f>SUM(N27,N18,N14)</f>
        <v>66180</v>
      </c>
    </row>
    <row r="29" spans="1:20" s="29" customFormat="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T29" s="52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48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</row>
    <row r="33" spans="1:14" s="29" customFormat="1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48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48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14" ht="10.5" customHeight="1" thickBot="1">
      <c r="A36" s="48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</row>
    <row r="37" spans="1:14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</row>
    <row r="38" spans="1:14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</row>
    <row r="39" spans="1:14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</row>
    <row r="40" spans="1:32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 thickBo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</row>
    <row r="51" spans="1:32" ht="12.75" customHeight="1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 thickBot="1">
      <c r="A52" s="59"/>
      <c r="B52" s="58" t="s">
        <v>32</v>
      </c>
      <c r="C52" s="60"/>
      <c r="D52" s="10"/>
      <c r="E52" s="60"/>
      <c r="F52" s="60"/>
      <c r="G52" s="10"/>
      <c r="H52" s="60"/>
      <c r="I52" s="60"/>
      <c r="J52" s="60"/>
      <c r="K52" s="60"/>
      <c r="L52" s="61"/>
      <c r="M52" s="10"/>
      <c r="N52" s="6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16"/>
      <c r="C53" s="1"/>
      <c r="D53" s="1"/>
      <c r="E53" s="30"/>
      <c r="F53" s="1"/>
      <c r="G53" s="1"/>
      <c r="H53" s="30"/>
      <c r="I53" s="30"/>
      <c r="J53" s="30"/>
      <c r="K53" s="30"/>
      <c r="L53" s="1"/>
      <c r="M53" s="1"/>
      <c r="N53" s="30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14" s="1" customFormat="1" ht="12.75">
      <c r="B54" s="62"/>
      <c r="E54" s="63"/>
      <c r="H54" s="63"/>
      <c r="I54" s="63"/>
      <c r="J54" s="63"/>
      <c r="K54" s="63"/>
      <c r="N54" s="63"/>
    </row>
    <row r="55" spans="2:14" ht="12.75">
      <c r="B55" s="16"/>
      <c r="E55" s="30"/>
      <c r="H55" s="30"/>
      <c r="I55" s="30"/>
      <c r="J55" s="30"/>
      <c r="K55" s="30"/>
      <c r="N55" s="30"/>
    </row>
    <row r="56" spans="2:14" ht="12.75">
      <c r="B56" s="16"/>
      <c r="E56" s="30"/>
      <c r="H56" s="30"/>
      <c r="I56" s="30"/>
      <c r="J56" s="30"/>
      <c r="K56" s="30"/>
      <c r="N56" s="30"/>
    </row>
    <row r="57" spans="2:14" ht="12.75">
      <c r="B57" s="16"/>
      <c r="E57" s="30"/>
      <c r="H57" s="30"/>
      <c r="I57" s="30"/>
      <c r="J57" s="30"/>
      <c r="K57" s="30"/>
      <c r="N57" s="30"/>
    </row>
    <row r="58" spans="2:14" ht="12.75">
      <c r="B58" s="16"/>
      <c r="E58" s="30"/>
      <c r="H58" s="30"/>
      <c r="I58" s="30"/>
      <c r="J58" s="30"/>
      <c r="K58" s="30"/>
      <c r="N58" s="30"/>
    </row>
    <row r="59" spans="5:14" ht="12.75">
      <c r="E59" s="30"/>
      <c r="H59" s="30"/>
      <c r="I59" s="30"/>
      <c r="J59" s="30"/>
      <c r="K59" s="30"/>
      <c r="N59" s="30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A1:N1"/>
    <mergeCell ref="A3:B6"/>
    <mergeCell ref="C3:E3"/>
    <mergeCell ref="F3:H3"/>
    <mergeCell ref="I3:N3"/>
    <mergeCell ref="C4:E4"/>
    <mergeCell ref="K5:K6"/>
    <mergeCell ref="C5:C6"/>
    <mergeCell ref="N5:N6"/>
    <mergeCell ref="F4:H4"/>
    <mergeCell ref="I4:K4"/>
    <mergeCell ref="L4:N4"/>
    <mergeCell ref="F5:F6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1063</v>
      </c>
      <c r="D3" s="115"/>
      <c r="E3" s="115"/>
      <c r="F3" s="115">
        <v>1064</v>
      </c>
      <c r="G3" s="115"/>
      <c r="H3" s="115"/>
      <c r="I3" s="115">
        <v>1065</v>
      </c>
      <c r="J3" s="115"/>
      <c r="K3" s="115"/>
      <c r="L3" s="115">
        <v>1066</v>
      </c>
      <c r="M3" s="115"/>
      <c r="N3" s="115"/>
    </row>
    <row r="4" spans="1:14" s="86" customFormat="1" ht="24" customHeight="1" thickBot="1">
      <c r="A4" s="113"/>
      <c r="B4" s="113"/>
      <c r="C4" s="120" t="s">
        <v>58</v>
      </c>
      <c r="D4" s="120"/>
      <c r="E4" s="120"/>
      <c r="F4" s="120"/>
      <c r="G4" s="120"/>
      <c r="H4" s="120"/>
      <c r="I4" s="109" t="s">
        <v>194</v>
      </c>
      <c r="J4" s="109"/>
      <c r="K4" s="109"/>
      <c r="L4" s="109" t="s">
        <v>59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5122</v>
      </c>
      <c r="D13" s="3">
        <v>1577</v>
      </c>
      <c r="E13" s="1">
        <f>SUM(C13:D13)</f>
        <v>6699</v>
      </c>
      <c r="F13" s="1">
        <v>0</v>
      </c>
      <c r="G13" s="1"/>
      <c r="H13" s="1">
        <f>SUM(F13:G13)</f>
        <v>0</v>
      </c>
      <c r="I13" s="1">
        <v>250</v>
      </c>
      <c r="J13" s="1">
        <v>230</v>
      </c>
      <c r="K13" s="1">
        <f>SUM(I13:J13)</f>
        <v>480</v>
      </c>
      <c r="L13" s="1">
        <v>0</v>
      </c>
      <c r="M13" s="1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f>SUM(C9:C13)</f>
        <v>5122</v>
      </c>
      <c r="D14" s="15">
        <f aca="true" t="shared" si="0" ref="D14:M14">SUM(D9:D13)</f>
        <v>1577</v>
      </c>
      <c r="E14" s="15">
        <f t="shared" si="0"/>
        <v>6699</v>
      </c>
      <c r="F14" s="15">
        <v>0</v>
      </c>
      <c r="G14" s="15">
        <f t="shared" si="0"/>
        <v>0</v>
      </c>
      <c r="H14" s="15">
        <f>SUM(H9:H13)</f>
        <v>0</v>
      </c>
      <c r="I14" s="15">
        <f>SUM(I9:I13)</f>
        <v>250</v>
      </c>
      <c r="J14" s="15">
        <f t="shared" si="0"/>
        <v>230</v>
      </c>
      <c r="K14" s="15">
        <f>SUM(K9:K13)</f>
        <v>480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SUM(C14)</f>
        <v>5122</v>
      </c>
      <c r="D28" s="6">
        <f aca="true" t="shared" si="5" ref="D28:M28">SUM(D27,D18,D14)</f>
        <v>1577</v>
      </c>
      <c r="E28" s="6">
        <f t="shared" si="5"/>
        <v>6699</v>
      </c>
      <c r="F28" s="6">
        <v>0</v>
      </c>
      <c r="G28" s="6">
        <f t="shared" si="5"/>
        <v>0</v>
      </c>
      <c r="H28" s="6">
        <f>SUM(H27,H18,H14)</f>
        <v>0</v>
      </c>
      <c r="I28" s="6">
        <f>SUM(I14)</f>
        <v>250</v>
      </c>
      <c r="J28" s="6">
        <f t="shared" si="5"/>
        <v>230</v>
      </c>
      <c r="K28" s="6">
        <f>SUM(K27,K18,K14)</f>
        <v>480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Q39" s="67"/>
      <c r="U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1067</v>
      </c>
      <c r="D3" s="115"/>
      <c r="E3" s="115"/>
      <c r="F3" s="115">
        <v>1069</v>
      </c>
      <c r="G3" s="115"/>
      <c r="H3" s="115"/>
      <c r="I3" s="115">
        <v>1070</v>
      </c>
      <c r="J3" s="115"/>
      <c r="K3" s="115"/>
      <c r="L3" s="115">
        <v>1071</v>
      </c>
      <c r="M3" s="115"/>
      <c r="N3" s="115"/>
    </row>
    <row r="4" spans="1:14" s="86" customFormat="1" ht="20.25" customHeight="1" thickBot="1">
      <c r="A4" s="113"/>
      <c r="B4" s="113"/>
      <c r="C4" s="109" t="s">
        <v>61</v>
      </c>
      <c r="D4" s="109"/>
      <c r="E4" s="109"/>
      <c r="F4" s="109" t="s">
        <v>201</v>
      </c>
      <c r="G4" s="109"/>
      <c r="H4" s="109"/>
      <c r="I4" s="109" t="s">
        <v>126</v>
      </c>
      <c r="J4" s="109"/>
      <c r="K4" s="109"/>
      <c r="L4" s="109" t="s">
        <v>128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5000</v>
      </c>
      <c r="D13" s="3"/>
      <c r="E13" s="1">
        <f>SUM(C13:D13)</f>
        <v>5000</v>
      </c>
      <c r="F13" s="1">
        <v>3810</v>
      </c>
      <c r="G13" s="1"/>
      <c r="H13" s="1">
        <f>SUM(F13:G13)</f>
        <v>3810</v>
      </c>
      <c r="I13" s="1">
        <v>300000</v>
      </c>
      <c r="J13" s="1">
        <v>60000</v>
      </c>
      <c r="K13" s="1">
        <f>SUM(I13:J13)</f>
        <v>360000</v>
      </c>
      <c r="L13" s="34">
        <v>10000</v>
      </c>
      <c r="M13" s="34"/>
      <c r="N13" s="1">
        <f>SUM(L13:M13)</f>
        <v>10000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v>5000</v>
      </c>
      <c r="D14" s="15">
        <f aca="true" t="shared" si="0" ref="D14:M14">SUM(D9:D13)</f>
        <v>0</v>
      </c>
      <c r="E14" s="15">
        <f t="shared" si="0"/>
        <v>5000</v>
      </c>
      <c r="F14" s="15">
        <v>3810</v>
      </c>
      <c r="G14" s="15">
        <f t="shared" si="0"/>
        <v>0</v>
      </c>
      <c r="H14" s="15">
        <f>SUM(H9:H13)</f>
        <v>3810</v>
      </c>
      <c r="I14" s="15">
        <v>300000</v>
      </c>
      <c r="J14" s="15">
        <f t="shared" si="0"/>
        <v>60000</v>
      </c>
      <c r="K14" s="15">
        <f>SUM(K9:K13)</f>
        <v>360000</v>
      </c>
      <c r="L14" s="15">
        <v>10000</v>
      </c>
      <c r="M14" s="15">
        <f t="shared" si="0"/>
        <v>0</v>
      </c>
      <c r="N14" s="15">
        <f>SUM(N9:N13)</f>
        <v>10000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34">
        <v>0</v>
      </c>
      <c r="M15" s="34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34">
        <v>0</v>
      </c>
      <c r="M16" s="34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34">
        <v>0</v>
      </c>
      <c r="M17" s="34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6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5000</v>
      </c>
      <c r="D28" s="6">
        <f aca="true" t="shared" si="5" ref="D28:M28">SUM(D27,D18,D14)</f>
        <v>0</v>
      </c>
      <c r="E28" s="6">
        <f t="shared" si="5"/>
        <v>5000</v>
      </c>
      <c r="F28" s="6">
        <v>3810</v>
      </c>
      <c r="G28" s="6">
        <f t="shared" si="5"/>
        <v>0</v>
      </c>
      <c r="H28" s="6">
        <f>SUM(H27,H18,H14)</f>
        <v>3810</v>
      </c>
      <c r="I28" s="6">
        <v>300000</v>
      </c>
      <c r="J28" s="6">
        <f t="shared" si="5"/>
        <v>60000</v>
      </c>
      <c r="K28" s="6">
        <f>SUM(K27,K18,K14)</f>
        <v>360000</v>
      </c>
      <c r="L28" s="6">
        <v>10000</v>
      </c>
      <c r="M28" s="6">
        <f t="shared" si="5"/>
        <v>0</v>
      </c>
      <c r="N28" s="6">
        <f>SUM(N27,N18,N14)</f>
        <v>10000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6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34">
        <v>0</v>
      </c>
      <c r="M34" s="34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34">
        <v>0</v>
      </c>
      <c r="M35" s="34"/>
      <c r="N35" s="1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34">
        <v>0</v>
      </c>
      <c r="M36" s="34"/>
      <c r="N36" s="1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34">
        <v>0</v>
      </c>
      <c r="M38" s="34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34">
        <v>0</v>
      </c>
      <c r="M39" s="34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34">
        <v>0</v>
      </c>
      <c r="M40" s="34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7">
        <v>0</v>
      </c>
      <c r="M42" s="7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5:11" s="1" customFormat="1" ht="12.75">
      <c r="E54" s="1" t="s">
        <v>182</v>
      </c>
      <c r="H54" s="63"/>
      <c r="K54" s="63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8:B8"/>
    <mergeCell ref="A29:B29"/>
    <mergeCell ref="L5:L6"/>
    <mergeCell ref="M5:M6"/>
    <mergeCell ref="A7:B7"/>
    <mergeCell ref="H5:H6"/>
    <mergeCell ref="I5:I6"/>
    <mergeCell ref="B1:N1"/>
    <mergeCell ref="A3:B6"/>
    <mergeCell ref="C3:E3"/>
    <mergeCell ref="F3:H3"/>
    <mergeCell ref="I3:K3"/>
    <mergeCell ref="L3:N3"/>
    <mergeCell ref="L4:N4"/>
    <mergeCell ref="N5:N6"/>
    <mergeCell ref="C4:E4"/>
    <mergeCell ref="F4:H4"/>
    <mergeCell ref="I4:K4"/>
    <mergeCell ref="C5:C6"/>
    <mergeCell ref="J5:J6"/>
    <mergeCell ref="K5:K6"/>
    <mergeCell ref="D5:D6"/>
    <mergeCell ref="E5:E6"/>
    <mergeCell ref="F5:F6"/>
    <mergeCell ref="G5:G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 thickBot="1">
      <c r="H2" s="16"/>
      <c r="M2" s="16" t="s">
        <v>0</v>
      </c>
      <c r="T2" s="16"/>
    </row>
    <row r="3" spans="1:14" ht="9" customHeight="1" thickBot="1">
      <c r="A3" s="113" t="s">
        <v>1</v>
      </c>
      <c r="B3" s="113"/>
      <c r="C3" s="115">
        <v>1075</v>
      </c>
      <c r="D3" s="115"/>
      <c r="E3" s="115"/>
      <c r="F3" s="115">
        <v>1076</v>
      </c>
      <c r="G3" s="115"/>
      <c r="H3" s="115"/>
      <c r="I3" s="115">
        <v>1077</v>
      </c>
      <c r="J3" s="115"/>
      <c r="K3" s="115"/>
      <c r="L3" s="115">
        <v>1079</v>
      </c>
      <c r="M3" s="115"/>
      <c r="N3" s="115"/>
    </row>
    <row r="4" spans="1:14" s="86" customFormat="1" ht="24" customHeight="1" thickBot="1">
      <c r="A4" s="113"/>
      <c r="B4" s="113"/>
      <c r="C4" s="109"/>
      <c r="D4" s="109"/>
      <c r="E4" s="109"/>
      <c r="F4" s="109"/>
      <c r="G4" s="109"/>
      <c r="H4" s="109"/>
      <c r="I4" s="109" t="s">
        <v>148</v>
      </c>
      <c r="J4" s="109"/>
      <c r="K4" s="109"/>
      <c r="L4" s="109" t="s">
        <v>157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93809</v>
      </c>
      <c r="J13" s="1"/>
      <c r="K13" s="1">
        <f>SUM(I13:J13)</f>
        <v>93809</v>
      </c>
      <c r="L13" s="34">
        <v>35781</v>
      </c>
      <c r="M13" s="34"/>
      <c r="N13" s="1">
        <f>SUM(L13:M13)</f>
        <v>35781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f>SUM(I9:I13)</f>
        <v>93809</v>
      </c>
      <c r="J14" s="15">
        <f t="shared" si="0"/>
        <v>0</v>
      </c>
      <c r="K14" s="15">
        <f>SUM(K9:K13)</f>
        <v>93809</v>
      </c>
      <c r="L14" s="15">
        <v>35781</v>
      </c>
      <c r="M14" s="15">
        <f t="shared" si="0"/>
        <v>0</v>
      </c>
      <c r="N14" s="15">
        <f>SUM(N9:N13)</f>
        <v>35781</v>
      </c>
    </row>
    <row r="15" spans="1:22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6">
        <v>0</v>
      </c>
      <c r="M15" s="6"/>
      <c r="N15" s="1">
        <f>SUM(L15:M15)</f>
        <v>0</v>
      </c>
      <c r="V15" s="1"/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6">
        <v>0</v>
      </c>
      <c r="M16" s="6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6">
        <v>0</v>
      </c>
      <c r="M17" s="6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6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v>0</v>
      </c>
      <c r="G28" s="6">
        <f t="shared" si="5"/>
        <v>0</v>
      </c>
      <c r="H28" s="6">
        <f>SUM(H27,H18,H14)</f>
        <v>0</v>
      </c>
      <c r="I28" s="6">
        <f>SUM(I14)</f>
        <v>93809</v>
      </c>
      <c r="J28" s="6">
        <f t="shared" si="5"/>
        <v>0</v>
      </c>
      <c r="K28" s="6">
        <f>SUM(K27,K18,K14)</f>
        <v>93809</v>
      </c>
      <c r="L28" s="6">
        <v>35781</v>
      </c>
      <c r="M28" s="6">
        <f t="shared" si="5"/>
        <v>0</v>
      </c>
      <c r="N28" s="6">
        <f>SUM(N27,N18,N14)</f>
        <v>35781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6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6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6">
        <v>0</v>
      </c>
      <c r="M35" s="6"/>
      <c r="N35" s="1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6">
        <v>0</v>
      </c>
      <c r="M36" s="6"/>
      <c r="N36" s="1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6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6">
        <v>0</v>
      </c>
      <c r="M39" s="6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6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7">
        <v>0</v>
      </c>
      <c r="M42" s="7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>
        <f>7!C51+7!F51+7!I51+7!L51+8!C51+8!F51+8!I51+8!L51+9!C51+9!F51+9!I51+9!L51+'10'!C51+'10'!F51+'10'!I51+'10'!L51+'12'!C51+'12'!F51+'12'!I51</f>
        <v>0</v>
      </c>
      <c r="M51" s="8">
        <f>7!D51+7!G51+7!J51+7!M51+8!D51+8!G51+8!J51+8!M51+9!D51+9!G51+9!J51+9!M51+'10'!D51+'10'!G51+'10'!J51+'10'!M51+'12'!D51+'12'!G51+'12'!J51</f>
        <v>0</v>
      </c>
      <c r="N51" s="9">
        <f>7!E51+7!H51+7!K51+7!N51+8!E51+8!H51+8!K51+8!N51+9!E51+9!H51+9!K51+9!N51+'10'!E51+'10'!H51+'10'!K51+'10'!N51+'12'!E51+'12'!H51+'12'!K51</f>
        <v>0</v>
      </c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B1:N1"/>
    <mergeCell ref="A3:B6"/>
    <mergeCell ref="C3:E3"/>
    <mergeCell ref="F3:H3"/>
    <mergeCell ref="I3:K3"/>
    <mergeCell ref="L3:N3"/>
    <mergeCell ref="E5:E6"/>
    <mergeCell ref="A29:B29"/>
    <mergeCell ref="L5:L6"/>
    <mergeCell ref="M5:M6"/>
    <mergeCell ref="A7:B7"/>
    <mergeCell ref="H5:H6"/>
    <mergeCell ref="N5:N6"/>
    <mergeCell ref="J5:J6"/>
    <mergeCell ref="K5:K6"/>
    <mergeCell ref="F5:F6"/>
    <mergeCell ref="G5:G6"/>
    <mergeCell ref="A8:B8"/>
    <mergeCell ref="L4:N4"/>
    <mergeCell ref="C5:C6"/>
    <mergeCell ref="D5:D6"/>
    <mergeCell ref="C4:E4"/>
    <mergeCell ref="F4:H4"/>
    <mergeCell ref="I4:K4"/>
    <mergeCell ref="I5:I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B20" sqref="B20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 thickBot="1">
      <c r="H2" s="16"/>
      <c r="M2" s="16" t="s">
        <v>0</v>
      </c>
      <c r="T2" s="16"/>
    </row>
    <row r="3" spans="1:14" ht="9" customHeight="1" thickBot="1">
      <c r="A3" s="113" t="s">
        <v>1</v>
      </c>
      <c r="B3" s="113"/>
      <c r="C3" s="115">
        <v>1080</v>
      </c>
      <c r="D3" s="115"/>
      <c r="E3" s="115"/>
      <c r="F3" s="115">
        <v>1081</v>
      </c>
      <c r="G3" s="115"/>
      <c r="H3" s="115"/>
      <c r="I3" s="115">
        <v>1082</v>
      </c>
      <c r="J3" s="115"/>
      <c r="K3" s="115"/>
      <c r="L3" s="130" t="s">
        <v>60</v>
      </c>
      <c r="M3" s="130"/>
      <c r="N3" s="130"/>
    </row>
    <row r="4" spans="1:14" s="86" customFormat="1" ht="20.25" customHeight="1" thickBot="1">
      <c r="A4" s="113"/>
      <c r="B4" s="113"/>
      <c r="C4" s="109" t="s">
        <v>187</v>
      </c>
      <c r="D4" s="109"/>
      <c r="E4" s="109"/>
      <c r="F4" s="109" t="s">
        <v>196</v>
      </c>
      <c r="G4" s="109"/>
      <c r="H4" s="109"/>
      <c r="I4" s="109" t="s">
        <v>205</v>
      </c>
      <c r="J4" s="109"/>
      <c r="K4" s="109"/>
      <c r="L4" s="130"/>
      <c r="M4" s="130"/>
      <c r="N4" s="130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7!C9+7!F9+7!I9+7!L9+8!C9+8!F9+8!I9+8!L9+9!C9+9!F9+9!I9+9!L9+'10'!C9+'10'!F9+'10'!I9+'10'!L9+'13'!C9+'13'!F9+'13'!I9+'11'!C9+'11'!F9+'11'!I9+'11'!L9</f>
        <v>0</v>
      </c>
      <c r="M9" s="43">
        <f>7!D9+7!G9+7!J9+7!M9+8!D9+8!G9+8!J9+8!M9+9!D9+9!G9+9!J9+9!M9+'10'!D9+'10'!G9+'10'!J9+'10'!M9+'13'!D9+'13'!G9+'13'!J9+'11'!D9+'11'!G9+'11'!J9+'11'!M9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7!C10+7!F10+7!I10+7!L10+8!C10+8!F10+8!I10+8!L10+9!C10+9!F10+9!I10+9!L10+'10'!C10+'10'!F10+'10'!I10+'10'!L10+'13'!C10+'13'!F10+'13'!I10+'11'!C10+'11'!F10+'11'!I10+'11'!L10</f>
        <v>0</v>
      </c>
      <c r="M10" s="43">
        <f>7!D10+7!G10+7!J10+7!M10+8!D10+8!G10+8!J10+8!M10+9!D10+9!G10+9!J10+9!M10+'10'!D10+'10'!G10+'10'!J10+'10'!M10+'13'!D10+'13'!G10+'13'!J10+'11'!D10+'11'!G10+'11'!J10+'11'!M10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7!C11+7!F11+7!I11+7!L11+8!C11+8!F11+8!I11+8!L11+9!C11+9!F11+9!I11+9!L11+'10'!C11+'10'!F11+'10'!I11+'10'!L11+'13'!C11+'13'!F11+'13'!I11+'11'!C11+'11'!F11+'11'!I11+'11'!L11</f>
        <v>0</v>
      </c>
      <c r="M11" s="43">
        <f>7!D11+7!G11+7!J11+7!M11+8!D11+8!G11+8!J11+8!M11+9!D11+9!G11+9!J11+9!M11+'10'!D11+'10'!G11+'10'!J11+'10'!M11+'13'!D11+'13'!G11+'13'!J11+'11'!D11+'11'!G11+'11'!J11+'11'!M11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7!C12+7!F12+7!I12+7!L12+8!C12+8!F12+8!I12+8!L12+9!C12+9!F12+9!I12+9!L12+'10'!C12+'10'!F12+'10'!I12+'10'!L12+'13'!C12+'13'!F12+'13'!I12+'11'!C12+'11'!F12+'11'!I12+'11'!L12</f>
        <v>0</v>
      </c>
      <c r="M12" s="43">
        <f>7!D12+7!G12+7!J12+7!M12+8!D12+8!G12+8!J12+8!M12+9!D12+9!G12+9!J12+9!M12+'10'!D12+'10'!G12+'10'!J12+'10'!M12+'13'!D12+'13'!G12+'13'!J12+'11'!D12+'11'!G12+'11'!J12+'11'!M12</f>
        <v>0</v>
      </c>
      <c r="N12" s="43">
        <f>SUM(L12:M12)</f>
        <v>0</v>
      </c>
    </row>
    <row r="13" spans="1:21" ht="10.5" customHeight="1" thickBot="1">
      <c r="A13" s="17" t="s">
        <v>162</v>
      </c>
      <c r="B13" s="16" t="s">
        <v>11</v>
      </c>
      <c r="C13" s="1">
        <v>27647</v>
      </c>
      <c r="D13" s="3">
        <v>5786</v>
      </c>
      <c r="E13" s="1">
        <f>SUM(C13:D13)</f>
        <v>33433</v>
      </c>
      <c r="F13" s="1">
        <v>1088</v>
      </c>
      <c r="G13" s="1">
        <v>1680</v>
      </c>
      <c r="H13" s="1">
        <f>SUM(F13:G13)</f>
        <v>2768</v>
      </c>
      <c r="I13" s="1"/>
      <c r="J13" s="1">
        <v>28000</v>
      </c>
      <c r="K13" s="1">
        <f>SUM(I13:J13)</f>
        <v>28000</v>
      </c>
      <c r="L13" s="43">
        <f>7!C13+7!F13+7!I13+7!L13+8!C13+8!F13+8!I13+8!L13+9!C13+9!F13+9!I13+9!L13+'10'!C13+'10'!F13+'10'!I13+'10'!L13+'13'!C13+'13'!F13+'13'!I13+'11'!C13+'11'!F13+'11'!I13+'11'!L13+'12'!C13+'12'!F13+'12'!I13+'12'!L13</f>
        <v>1041749</v>
      </c>
      <c r="M13" s="43">
        <f>7!D13+7!G13+7!J13+7!M13+8!D13+8!G13+8!J13+8!M13+9!D13+9!G13+9!J13+9!M13+'10'!D13+'10'!G13+'10'!J13+'10'!M13+'13'!D13+'13'!G13+'13'!J13+'11'!D13+'11'!G13+'11'!J13+'11'!M13+'12'!D13+'12'!G13+'12'!J13+'12'!M13</f>
        <v>99362</v>
      </c>
      <c r="N13" s="43">
        <f>SUM(L13:M13)</f>
        <v>1141111</v>
      </c>
      <c r="P13" s="36"/>
      <c r="U13" s="1"/>
    </row>
    <row r="14" spans="1:14" ht="10.5" customHeight="1" thickBot="1">
      <c r="A14" s="18" t="s">
        <v>12</v>
      </c>
      <c r="B14" s="19" t="s">
        <v>131</v>
      </c>
      <c r="C14" s="15">
        <f>SUM(C9:C13)</f>
        <v>27647</v>
      </c>
      <c r="D14" s="15">
        <f aca="true" t="shared" si="0" ref="D14:J14">SUM(D9:D13)</f>
        <v>5786</v>
      </c>
      <c r="E14" s="15">
        <f t="shared" si="0"/>
        <v>33433</v>
      </c>
      <c r="F14" s="15">
        <f>SUM(F9:F13)</f>
        <v>1088</v>
      </c>
      <c r="G14" s="15">
        <f t="shared" si="0"/>
        <v>1680</v>
      </c>
      <c r="H14" s="15">
        <f>SUM(H9:H13)</f>
        <v>2768</v>
      </c>
      <c r="I14" s="15">
        <f>SUM(I9:I13)</f>
        <v>0</v>
      </c>
      <c r="J14" s="15">
        <f t="shared" si="0"/>
        <v>28000</v>
      </c>
      <c r="K14" s="15">
        <f>SUM(K9:K13)</f>
        <v>28000</v>
      </c>
      <c r="L14" s="38">
        <f>SUM(L9:L13)</f>
        <v>1041749</v>
      </c>
      <c r="M14" s="38">
        <f>SUM(M9:M13)</f>
        <v>99362</v>
      </c>
      <c r="N14" s="38">
        <f>SUM(N9:N13)</f>
        <v>1141111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7!C15+7!F15+7!I15+7!L15+8!C15+8!F15+8!I15+8!L15+9!C15+9!F15+9!I15+9!L15+'10'!C15+'10'!F15+'10'!I15+'10'!L15+'13'!C15+'13'!F15+'13'!I15+'11'!C15+'11'!F15+'11'!I15+'11'!L15</f>
        <v>0</v>
      </c>
      <c r="M15" s="43">
        <f>7!D15+7!G15+7!J15+7!M15+8!D15+8!G15+8!J15+8!M15+9!D15+9!G15+9!J15+9!M15+'10'!D15+'10'!G15+'10'!J15+'10'!M15+'13'!D15+'13'!G15+'13'!J15+'11'!D15+'11'!G15+'11'!J15+'11'!M15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7!C16+7!F16+7!I16+7!L16+8!C16+8!F16+8!I16+8!L16+9!C16+9!F16+9!I16+9!L16+'10'!C16+'10'!F16+'10'!I16+'10'!L16+'13'!C16+'13'!F16+'13'!I16+'11'!C16+'11'!F16+'11'!I16+'11'!L16</f>
        <v>0</v>
      </c>
      <c r="M16" s="43">
        <f>7!D16+7!G16+7!J16+7!M16+8!D16+8!G16+8!J16+8!M16+9!D16+9!G16+9!J16+9!M16+'10'!D16+'10'!G16+'10'!J16+'10'!M16+'13'!D16+'13'!G16+'13'!J16+'11'!D16+'11'!G16+'11'!J16+'11'!M16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7!C17+7!F17+7!I17+7!L17+8!C17+8!F17+8!I17+8!L17+9!C17+9!F17+9!I17+9!L17+'10'!C17+'10'!F17+'10'!I17+'10'!L17+'13'!C17+'13'!F17+'13'!I17+'11'!C17+'11'!F17+'11'!I17+'11'!L17</f>
        <v>0</v>
      </c>
      <c r="M17" s="43">
        <f>7!D17+7!G17+7!J17+7!M17+8!D17+8!G17+8!J17+8!M17+9!D17+9!G17+9!J17+9!M17+'10'!D17+'10'!G17+'10'!J17+'10'!M17+'13'!D17+'13'!G17+'13'!J17+'11'!D17+'11'!G17+'11'!J17+'11'!M17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38"/>
      <c r="M20" s="38"/>
      <c r="N20" s="38">
        <f>SUM(L20:M20)</f>
        <v>0</v>
      </c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7!C24+7!F24+7!I24+7!L24+8!C24+8!F24+8!I24+8!L24+9!C24+9!F24+9!I24+9!L24+'10'!C24+'10'!F24+'10'!I24+'10'!L24+'13'!C24+'13'!F24+'13'!I24</f>
        <v>0</v>
      </c>
      <c r="M24" s="43">
        <f>7!D24+7!G24+7!J24+7!M24+8!D24+8!G24+8!J24+8!M24+9!D24+9!G24+9!J24+9!M24+'10'!D24+'10'!G24+'10'!J24+'10'!M24+'13'!D24+'13'!G24+'13'!J24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15">
        <f>SUM(F22:F24)</f>
        <v>0</v>
      </c>
      <c r="G25" s="15">
        <f t="shared" si="3"/>
        <v>0</v>
      </c>
      <c r="H25" s="15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28">
        <f>SUM(F21,F25,F26)</f>
        <v>0</v>
      </c>
      <c r="G27" s="28">
        <f t="shared" si="4"/>
        <v>0</v>
      </c>
      <c r="H27" s="2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27647</v>
      </c>
      <c r="D28" s="6">
        <f aca="true" t="shared" si="5" ref="D28:J28">SUM(D27,D18,D14)</f>
        <v>5786</v>
      </c>
      <c r="E28" s="6">
        <f t="shared" si="5"/>
        <v>33433</v>
      </c>
      <c r="F28" s="6">
        <f>SUM(F27,F18,F14)</f>
        <v>1088</v>
      </c>
      <c r="G28" s="6">
        <f t="shared" si="5"/>
        <v>1680</v>
      </c>
      <c r="H28" s="6">
        <f>SUM(H27,H18,H14)</f>
        <v>2768</v>
      </c>
      <c r="I28" s="6">
        <f>SUM(I27,I18,I14)</f>
        <v>0</v>
      </c>
      <c r="J28" s="6">
        <f t="shared" si="5"/>
        <v>28000</v>
      </c>
      <c r="K28" s="6">
        <f>SUM(K27,K18,K14)</f>
        <v>28000</v>
      </c>
      <c r="L28" s="43">
        <f>SUM(L27,L18,L14)</f>
        <v>1041749</v>
      </c>
      <c r="M28" s="43">
        <f>SUM(M27,M18,M14)</f>
        <v>99362</v>
      </c>
      <c r="N28" s="43">
        <f>SUM(N27,N18,N14)</f>
        <v>1141111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7!C30+7!F30+7!I30+7!L30+8!C30+8!F30+8!I30+8!L30+9!C30+9!F30+9!I30+9!L30+'10'!C30+'10'!F30+'10'!I30+'10'!L30+'13'!C30+'13'!F30+'13'!I30</f>
        <v>0</v>
      </c>
      <c r="M30" s="43">
        <f>7!D30+7!G30+7!J30+7!M30+8!D30+8!G30+8!J30+8!M30+9!D30+9!G30+9!J30+9!M30+'10'!D30+'10'!G30+'10'!J30+'10'!M30+'13'!D30+'13'!G30+'13'!J30</f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/>
      <c r="M31" s="43"/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/>
      <c r="M32" s="43"/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5">
        <f>SUM(F30:F32)</f>
        <v>0</v>
      </c>
      <c r="G33" s="5">
        <f t="shared" si="6"/>
        <v>0</v>
      </c>
      <c r="H33" s="5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7!C34+7!F34+7!I34+7!L34+8!C34+8!F34+8!I34+8!L34+9!C34+9!F34+9!I34+9!L34+'10'!C34+'10'!F34+'10'!I34+'10'!L34+'13'!C34+'13'!F34+'13'!I34</f>
        <v>0</v>
      </c>
      <c r="M34" s="43">
        <f>7!D34+7!G34+7!J34+7!M34+8!D34+8!G34+8!J34+8!M34+9!D34+9!G34+9!J34+9!M34+'10'!D34+'10'!G34+'10'!J34+'10'!M34+'13'!D34+'13'!G34+'13'!J34</f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7!C35+7!F35+7!I35+7!L35+8!C35+8!F35+8!I35+8!L35+9!C35+9!F35+9!I35+9!L35+'10'!C35+'10'!F35+'10'!I35+'10'!L35+'13'!C35+'13'!F35+'13'!I35</f>
        <v>0</v>
      </c>
      <c r="M35" s="43">
        <f>7!D35+7!G35+7!J35+7!M35+8!D35+8!G35+8!J35+8!M35+9!D35+9!G35+9!J35+9!M35+'10'!D35+'10'!G35+'10'!J35+'10'!M35+'13'!D35+'13'!G35+'13'!J35</f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>7!C36+7!F36+7!I36+7!L36+8!C36+8!F36+8!I36+8!L36+9!C36+9!F36+9!I36+9!L36+'10'!C36+'10'!F36+'10'!I36+'10'!L36+'13'!C36+'13'!F36+'13'!I36</f>
        <v>0</v>
      </c>
      <c r="M36" s="43">
        <f>7!D36+7!G36+7!J36+7!M36+8!D36+8!G36+8!J36+8!M36+9!D36+9!G36+9!J36+9!M36+'10'!D36+'10'!G36+'10'!J36+'10'!M36+'13'!D36+'13'!G36+'13'!J36</f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15">
        <f>SUM(F33:F36)</f>
        <v>0</v>
      </c>
      <c r="G37" s="15">
        <f t="shared" si="7"/>
        <v>0</v>
      </c>
      <c r="H37" s="15">
        <f>SUM(H33:H36)</f>
        <v>0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7!C38+7!F38+7!I38+7!L38+8!C38+8!F38+8!I38+8!L38+9!C38+9!F38+9!I38+9!L38+'10'!C38+'10'!F38+'10'!I38+'10'!L38+'13'!C38+'13'!F38+'13'!I38</f>
        <v>0</v>
      </c>
      <c r="M38" s="43">
        <f>7!D38+7!G38+7!J38+7!M38+8!D38+8!G38+8!J38+8!M38+9!D38+9!G38+9!J38+9!M38+'10'!D38+'10'!G38+'10'!J38+'10'!M38+'13'!D38+'13'!G38+'13'!J38</f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7!C39+7!F39+7!I39+7!L39+8!C39+8!F39+8!I39+8!L39+9!C39+9!F39+9!I39+9!L39+'10'!C39+'10'!F39+'10'!I39+'10'!L39+'13'!C39+'13'!F39+'13'!I39</f>
        <v>0</v>
      </c>
      <c r="M39" s="43">
        <f>7!D39+7!G39+7!J39+7!M39+8!D39+8!G39+8!J39+8!M39+9!D39+9!G39+9!J39+9!M39+'10'!D39+'10'!G39+'10'!J39+'10'!M39+'13'!D39+'13'!G39+'13'!J39</f>
        <v>0</v>
      </c>
      <c r="N39" s="43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>7!C40+7!F40+7!I40+7!L40+8!C40+8!F40+8!I40+8!L40+9!C40+9!F40+9!I40+9!L40+'10'!C40+'10'!F40+'10'!I40+'10'!L40+'13'!C40+'13'!F40+'13'!I40</f>
        <v>0</v>
      </c>
      <c r="M40" s="43">
        <f>7!D40+7!G40+7!J40+7!M40+8!D40+8!G40+8!J40+8!M40+9!D40+9!G40+9!J40+9!M40+'10'!D40+'10'!G40+'10'!J40+'10'!M40+'13'!D40+'13'!G40+'13'!J40</f>
        <v>0</v>
      </c>
      <c r="N40" s="43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15">
        <f>SUM(F38:F40)</f>
        <v>0</v>
      </c>
      <c r="G41" s="15">
        <f t="shared" si="8"/>
        <v>0</v>
      </c>
      <c r="H41" s="15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38">
        <f>SUM(L38:L40)</f>
        <v>0</v>
      </c>
      <c r="M41" s="38">
        <f>SUM(M38:M40)</f>
        <v>0</v>
      </c>
      <c r="N41" s="38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84"/>
      <c r="M42" s="84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38"/>
      <c r="M43" s="38"/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9" ref="D44:J44">SUM(D42:D43)</f>
        <v>0</v>
      </c>
      <c r="E44" s="15">
        <f t="shared" si="9"/>
        <v>0</v>
      </c>
      <c r="F44" s="15">
        <f>SUM(F42:F43)</f>
        <v>0</v>
      </c>
      <c r="G44" s="15">
        <f t="shared" si="9"/>
        <v>0</v>
      </c>
      <c r="H44" s="15">
        <f>SUM(H42:H43)</f>
        <v>0</v>
      </c>
      <c r="I44" s="15">
        <f>SUM(I42:I43)</f>
        <v>0</v>
      </c>
      <c r="J44" s="15">
        <f t="shared" si="9"/>
        <v>0</v>
      </c>
      <c r="K44" s="15">
        <f>SUM(K42:K43)</f>
        <v>0</v>
      </c>
      <c r="L44" s="38">
        <f>SUM(L42:L43)</f>
        <v>0</v>
      </c>
      <c r="M44" s="38">
        <f>SUM(M42:M43)</f>
        <v>0</v>
      </c>
      <c r="N44" s="38">
        <f>SUM(N42:N43)</f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/>
      <c r="M46" s="84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0" ref="D47:J47">SUM(D45:D46)</f>
        <v>0</v>
      </c>
      <c r="E47" s="28">
        <f t="shared" si="10"/>
        <v>0</v>
      </c>
      <c r="F47" s="28">
        <f>SUM(F45:F46)</f>
        <v>0</v>
      </c>
      <c r="G47" s="28">
        <f t="shared" si="10"/>
        <v>0</v>
      </c>
      <c r="H47" s="28">
        <f>SUM(H45:H46)</f>
        <v>0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1" ref="D49:J49">SUM(D47,D44,D48)</f>
        <v>0</v>
      </c>
      <c r="E49" s="28">
        <f t="shared" si="11"/>
        <v>0</v>
      </c>
      <c r="F49" s="28">
        <f>SUM(F47,F44,F48)</f>
        <v>0</v>
      </c>
      <c r="G49" s="28">
        <f t="shared" si="11"/>
        <v>0</v>
      </c>
      <c r="H49" s="28">
        <f>SUM(H47,H44,H48)</f>
        <v>0</v>
      </c>
      <c r="I49" s="28">
        <f>SUM(I47,I44,I48)</f>
        <v>0</v>
      </c>
      <c r="J49" s="28">
        <f t="shared" si="11"/>
        <v>0</v>
      </c>
      <c r="K49" s="28">
        <f>SUM(K47,K44,K48)</f>
        <v>0</v>
      </c>
      <c r="L49" s="88">
        <f>SUM(L47,L44,L48)</f>
        <v>0</v>
      </c>
      <c r="M49" s="88">
        <f>SUM(M47,M44,M48)</f>
        <v>0</v>
      </c>
      <c r="N49" s="88">
        <f>SUM(N47,N44,N48)</f>
        <v>0</v>
      </c>
    </row>
    <row r="50" spans="1:29" s="51" customFormat="1" ht="13.5" thickBot="1">
      <c r="A50" s="23"/>
      <c r="B50" s="29" t="s">
        <v>155</v>
      </c>
      <c r="C50" s="6">
        <f>SUM(C49,C41,C37)</f>
        <v>0</v>
      </c>
      <c r="D50" s="6">
        <f aca="true" t="shared" si="12" ref="D50:J50">SUM(D49,D41,D37)</f>
        <v>0</v>
      </c>
      <c r="E50" s="6">
        <f t="shared" si="12"/>
        <v>0</v>
      </c>
      <c r="F50" s="6">
        <f>SUM(F49,F41,F37)</f>
        <v>0</v>
      </c>
      <c r="G50" s="6">
        <f t="shared" si="12"/>
        <v>0</v>
      </c>
      <c r="H50" s="6">
        <f>SUM(H49,H41,H37)</f>
        <v>0</v>
      </c>
      <c r="I50" s="6">
        <f>SUM(I49,I41,I37)</f>
        <v>0</v>
      </c>
      <c r="J50" s="6">
        <f t="shared" si="12"/>
        <v>0</v>
      </c>
      <c r="K50" s="6">
        <f>SUM(K49,K41,K37)</f>
        <v>0</v>
      </c>
      <c r="L50" s="43">
        <f>SUM(L49,L41,L37)</f>
        <v>0</v>
      </c>
      <c r="M50" s="43">
        <f>SUM(M49,M41,M37)</f>
        <v>0</v>
      </c>
      <c r="N50" s="43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7!C51+7!F51+7!I51+7!L51+8!C51+8!F51+8!I51+8!L51+9!C51+9!F51+9!I51+9!L51+'10'!C51+'10'!F51+'10'!I51+'10'!L51+'13'!C51+'13'!F51+'13'!I51</f>
        <v>0</v>
      </c>
      <c r="M51" s="98">
        <f>7!D51+7!G51+7!J51+7!M51+8!D51+8!G51+8!J51+8!M51+9!D51+9!G51+9!J51+9!M51+'10'!D51+'10'!G51+'10'!J51+'10'!M51+'13'!D51+'13'!G51+'13'!J51</f>
        <v>0</v>
      </c>
      <c r="N51" s="98">
        <f>7!E51+7!H51+7!K51+7!N51+8!E51+8!H51+8!K51+8!N51+9!E51+9!H51+9!K51+9!N51+'10'!E51+'10'!H51+'10'!K51+'10'!N51+'13'!E51+'13'!H51+'13'!K51</f>
        <v>0</v>
      </c>
    </row>
    <row r="52" spans="1:14" ht="13.5" thickBot="1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99"/>
      <c r="M52" s="99"/>
      <c r="N52" s="99"/>
    </row>
    <row r="53" spans="8:14" ht="12.75">
      <c r="H53" s="30"/>
      <c r="K53" s="30"/>
      <c r="L53" s="37"/>
      <c r="M53" s="37"/>
      <c r="N53" s="37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B1:N1"/>
    <mergeCell ref="A3:B6"/>
    <mergeCell ref="C3:E3"/>
    <mergeCell ref="F3:H3"/>
    <mergeCell ref="I3:K3"/>
    <mergeCell ref="L3:N4"/>
    <mergeCell ref="C4:E4"/>
    <mergeCell ref="F4:H4"/>
    <mergeCell ref="I4:K4"/>
    <mergeCell ref="C5:C6"/>
    <mergeCell ref="N5:N6"/>
    <mergeCell ref="A7:B7"/>
    <mergeCell ref="D5:D6"/>
    <mergeCell ref="E5:E6"/>
    <mergeCell ref="F5:F6"/>
    <mergeCell ref="G5:G6"/>
    <mergeCell ref="H5:H6"/>
    <mergeCell ref="I5:I6"/>
    <mergeCell ref="A8:B8"/>
    <mergeCell ref="A29:B29"/>
    <mergeCell ref="J5:J6"/>
    <mergeCell ref="K5:K6"/>
    <mergeCell ref="L5:L6"/>
    <mergeCell ref="M5:M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75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22" width="9.625" style="13" bestFit="1" customWidth="1"/>
    <col min="23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 thickBot="1">
      <c r="A3" s="113" t="s">
        <v>1</v>
      </c>
      <c r="B3" s="113"/>
      <c r="C3" s="115">
        <v>1091</v>
      </c>
      <c r="D3" s="115"/>
      <c r="E3" s="115"/>
      <c r="F3" s="115">
        <v>1092</v>
      </c>
      <c r="G3" s="115"/>
      <c r="H3" s="115"/>
      <c r="I3" s="115">
        <v>1093</v>
      </c>
      <c r="J3" s="115"/>
      <c r="K3" s="115"/>
      <c r="L3" s="115">
        <v>1094</v>
      </c>
      <c r="M3" s="115"/>
      <c r="N3" s="115"/>
    </row>
    <row r="4" spans="1:14" s="86" customFormat="1" ht="26.25" customHeight="1" thickBot="1">
      <c r="A4" s="113"/>
      <c r="B4" s="113"/>
      <c r="C4" s="120" t="s">
        <v>62</v>
      </c>
      <c r="D4" s="120"/>
      <c r="E4" s="120"/>
      <c r="F4" s="109" t="s">
        <v>63</v>
      </c>
      <c r="G4" s="109"/>
      <c r="H4" s="109"/>
      <c r="I4" s="109" t="s">
        <v>64</v>
      </c>
      <c r="J4" s="109"/>
      <c r="K4" s="109"/>
      <c r="L4" s="131" t="s">
        <v>190</v>
      </c>
      <c r="M4" s="131"/>
      <c r="N4" s="131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2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s="94" customFormat="1" ht="10.5" customHeight="1" thickBot="1">
      <c r="A19" s="31" t="s">
        <v>166</v>
      </c>
      <c r="B19" s="93" t="s">
        <v>133</v>
      </c>
      <c r="C19" s="35">
        <v>384470</v>
      </c>
      <c r="D19" s="1">
        <v>3096</v>
      </c>
      <c r="E19" s="35">
        <f>SUM(C19:D19)</f>
        <v>387566</v>
      </c>
      <c r="F19" s="35">
        <v>599537</v>
      </c>
      <c r="G19" s="35">
        <v>319</v>
      </c>
      <c r="H19" s="35">
        <f>SUM(F19:G19)</f>
        <v>599856</v>
      </c>
      <c r="I19" s="35">
        <v>2377130</v>
      </c>
      <c r="J19" s="35">
        <f>656+1822+1004</f>
        <v>3482</v>
      </c>
      <c r="K19" s="35">
        <f>SUM(I19:J19)</f>
        <v>2380612</v>
      </c>
      <c r="L19" s="35">
        <v>1235423</v>
      </c>
      <c r="M19" s="35">
        <f>3127+4555+100+150+1196+16364</f>
        <v>25492</v>
      </c>
      <c r="N19" s="35">
        <f>SUM(L19:M19)</f>
        <v>1260915</v>
      </c>
    </row>
    <row r="20" spans="1:14" s="94" customFormat="1" ht="10.5" customHeight="1" thickBot="1">
      <c r="A20" s="83" t="s">
        <v>206</v>
      </c>
      <c r="B20" s="93" t="s">
        <v>207</v>
      </c>
      <c r="C20" s="35"/>
      <c r="D20" s="1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22" ht="10.5" customHeight="1" thickBot="1">
      <c r="A21" s="20" t="s">
        <v>17</v>
      </c>
      <c r="B21" s="19" t="s">
        <v>134</v>
      </c>
      <c r="C21" s="15">
        <f>SUM(C19:C20)</f>
        <v>384470</v>
      </c>
      <c r="D21" s="15">
        <f aca="true" t="shared" si="2" ref="D21:N21">SUM(D19:D20)</f>
        <v>3096</v>
      </c>
      <c r="E21" s="15">
        <f t="shared" si="2"/>
        <v>387566</v>
      </c>
      <c r="F21" s="15">
        <f t="shared" si="2"/>
        <v>599537</v>
      </c>
      <c r="G21" s="15">
        <f t="shared" si="2"/>
        <v>319</v>
      </c>
      <c r="H21" s="15">
        <f t="shared" si="2"/>
        <v>599856</v>
      </c>
      <c r="I21" s="15">
        <f t="shared" si="2"/>
        <v>2377130</v>
      </c>
      <c r="J21" s="15">
        <f t="shared" si="2"/>
        <v>3482</v>
      </c>
      <c r="K21" s="15">
        <f t="shared" si="2"/>
        <v>2380612</v>
      </c>
      <c r="L21" s="15">
        <f t="shared" si="2"/>
        <v>1235423</v>
      </c>
      <c r="M21" s="15">
        <f t="shared" si="2"/>
        <v>25492</v>
      </c>
      <c r="N21" s="15">
        <f t="shared" si="2"/>
        <v>1260915</v>
      </c>
      <c r="U21" s="1"/>
      <c r="V21" s="1"/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42787</v>
      </c>
      <c r="D24" s="1"/>
      <c r="E24" s="7">
        <f>SUM(C24:D24)</f>
        <v>42787</v>
      </c>
      <c r="F24" s="1">
        <v>55000</v>
      </c>
      <c r="G24" s="1"/>
      <c r="H24" s="7">
        <f>SUM(F24:G24)</f>
        <v>55000</v>
      </c>
      <c r="I24" s="1">
        <v>20003</v>
      </c>
      <c r="J24" s="1"/>
      <c r="K24" s="7">
        <f>SUM(I24:J24)</f>
        <v>20003</v>
      </c>
      <c r="L24" s="72">
        <v>11863</v>
      </c>
      <c r="M24" s="34">
        <v>445</v>
      </c>
      <c r="N24" s="7">
        <f>SUM(L24:M24)</f>
        <v>12308</v>
      </c>
    </row>
    <row r="25" spans="1:14" ht="10.5" customHeight="1" thickBot="1">
      <c r="A25" s="18" t="s">
        <v>20</v>
      </c>
      <c r="B25" s="22" t="s">
        <v>135</v>
      </c>
      <c r="C25" s="15">
        <v>42787</v>
      </c>
      <c r="D25" s="15">
        <f>SUM(D22:D24)</f>
        <v>0</v>
      </c>
      <c r="E25" s="15">
        <f>SUM(E22:E24)</f>
        <v>42787</v>
      </c>
      <c r="F25" s="15">
        <v>55000</v>
      </c>
      <c r="G25" s="15">
        <f aca="true" t="shared" si="3" ref="G25:N25">SUM(G22:G24)</f>
        <v>0</v>
      </c>
      <c r="H25" s="15">
        <f t="shared" si="3"/>
        <v>55000</v>
      </c>
      <c r="I25" s="15">
        <f t="shared" si="3"/>
        <v>20003</v>
      </c>
      <c r="J25" s="15">
        <f t="shared" si="3"/>
        <v>0</v>
      </c>
      <c r="K25" s="15">
        <f t="shared" si="3"/>
        <v>20003</v>
      </c>
      <c r="L25" s="15">
        <f t="shared" si="3"/>
        <v>11863</v>
      </c>
      <c r="M25" s="15">
        <f t="shared" si="3"/>
        <v>445</v>
      </c>
      <c r="N25" s="15">
        <f t="shared" si="3"/>
        <v>12308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427257</v>
      </c>
      <c r="D27" s="28">
        <f>SUM(D21,D25,D26)</f>
        <v>3096</v>
      </c>
      <c r="E27" s="28">
        <f>SUM(E21,E25,E26)</f>
        <v>430353</v>
      </c>
      <c r="F27" s="28">
        <f>SUM(F21,F25,F26)</f>
        <v>654537</v>
      </c>
      <c r="G27" s="28">
        <f>SUM(G21,G25,G26)</f>
        <v>319</v>
      </c>
      <c r="H27" s="28">
        <f aca="true" t="shared" si="4" ref="H27:N27">SUM(H21,H25,H26)</f>
        <v>654856</v>
      </c>
      <c r="I27" s="28">
        <f t="shared" si="4"/>
        <v>2397133</v>
      </c>
      <c r="J27" s="28">
        <f t="shared" si="4"/>
        <v>3482</v>
      </c>
      <c r="K27" s="28">
        <f t="shared" si="4"/>
        <v>2400615</v>
      </c>
      <c r="L27" s="28">
        <f t="shared" si="4"/>
        <v>1247286</v>
      </c>
      <c r="M27" s="28">
        <f t="shared" si="4"/>
        <v>25937</v>
      </c>
      <c r="N27" s="28">
        <f t="shared" si="4"/>
        <v>1273223</v>
      </c>
    </row>
    <row r="28" spans="1:14" s="29" customFormat="1" ht="10.5" customHeight="1">
      <c r="A28" s="23"/>
      <c r="B28" s="29" t="s">
        <v>154</v>
      </c>
      <c r="C28" s="6">
        <f>SUM(C27,C18,C14)</f>
        <v>427257</v>
      </c>
      <c r="D28" s="6">
        <f>SUM(D27,D18,D14)</f>
        <v>3096</v>
      </c>
      <c r="E28" s="6">
        <f>SUM(E27,E18,E14)</f>
        <v>430353</v>
      </c>
      <c r="F28" s="6">
        <f>SUM(F27,F18,F14)</f>
        <v>654537</v>
      </c>
      <c r="G28" s="6">
        <f>SUM(G27,G18,G14)</f>
        <v>319</v>
      </c>
      <c r="H28" s="6">
        <f aca="true" t="shared" si="5" ref="H28:N28">SUM(H27,H18,H14)</f>
        <v>654856</v>
      </c>
      <c r="I28" s="6">
        <f t="shared" si="5"/>
        <v>2397133</v>
      </c>
      <c r="J28" s="6">
        <f t="shared" si="5"/>
        <v>3482</v>
      </c>
      <c r="K28" s="6">
        <f t="shared" si="5"/>
        <v>2400615</v>
      </c>
      <c r="L28" s="6">
        <f t="shared" si="5"/>
        <v>1247286</v>
      </c>
      <c r="M28" s="6">
        <f t="shared" si="5"/>
        <v>25937</v>
      </c>
      <c r="N28" s="6">
        <f t="shared" si="5"/>
        <v>1273223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Q43" sqref="Q43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25390625" style="13" customWidth="1"/>
    <col min="4" max="4" width="8.625" style="13" customWidth="1"/>
    <col min="5" max="5" width="9.625" style="13" customWidth="1"/>
    <col min="6" max="6" width="10.375" style="13" customWidth="1"/>
    <col min="7" max="8" width="9.375" style="13" customWidth="1"/>
    <col min="9" max="9" width="9.625" style="13" customWidth="1"/>
    <col min="10" max="10" width="9.25390625" style="13" customWidth="1"/>
    <col min="11" max="11" width="9.75390625" style="13" customWidth="1"/>
    <col min="12" max="12" width="10.375" style="13" customWidth="1"/>
    <col min="13" max="13" width="11.25390625" style="13" customWidth="1"/>
    <col min="14" max="14" width="10.8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</row>
    <row r="2" spans="8:13" ht="8.25" customHeight="1" thickBot="1">
      <c r="H2" s="16"/>
      <c r="M2" s="16" t="s">
        <v>0</v>
      </c>
    </row>
    <row r="3" spans="1:14" ht="9" customHeight="1" thickBot="1">
      <c r="A3" s="113" t="s">
        <v>1</v>
      </c>
      <c r="B3" s="113"/>
      <c r="C3" s="115">
        <v>1095</v>
      </c>
      <c r="D3" s="115"/>
      <c r="E3" s="127"/>
      <c r="F3" s="139">
        <v>1096</v>
      </c>
      <c r="G3" s="140"/>
      <c r="H3" s="141"/>
      <c r="I3" s="134" t="s">
        <v>65</v>
      </c>
      <c r="J3" s="134"/>
      <c r="K3" s="135"/>
      <c r="L3" s="132">
        <v>1000</v>
      </c>
      <c r="M3" s="132"/>
      <c r="N3" s="132"/>
    </row>
    <row r="4" spans="1:14" s="86" customFormat="1" ht="26.25" customHeight="1" thickBot="1">
      <c r="A4" s="113"/>
      <c r="B4" s="113"/>
      <c r="C4" s="120" t="s">
        <v>66</v>
      </c>
      <c r="D4" s="120"/>
      <c r="E4" s="120"/>
      <c r="F4" s="142"/>
      <c r="G4" s="143"/>
      <c r="H4" s="144"/>
      <c r="I4" s="136"/>
      <c r="J4" s="137"/>
      <c r="K4" s="138"/>
      <c r="L4" s="133" t="s">
        <v>67</v>
      </c>
      <c r="M4" s="133"/>
      <c r="N4" s="133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>'14'!F9+'14'!I9+'14'!L9+'15'!F9+'14'!C9+'15'!C9</f>
        <v>0</v>
      </c>
      <c r="J9" s="43">
        <f>'14'!G9+'14'!J9+'14'!M9+'15'!G9+'14'!D9+'15'!D9</f>
        <v>0</v>
      </c>
      <c r="K9" s="43">
        <f>SUM(I9:J9)</f>
        <v>0</v>
      </c>
      <c r="L9" s="43">
        <f>6!L9+'11'!L9+'15'!I9</f>
        <v>66049</v>
      </c>
      <c r="M9" s="43">
        <f>6!M9+'11'!M9+'15'!J9</f>
        <v>23133</v>
      </c>
      <c r="N9" s="43">
        <f>SUM(L9:M9)</f>
        <v>89182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>'14'!F10+'14'!I10+'14'!L10+'15'!F10+'14'!C10+'15'!C10</f>
        <v>0</v>
      </c>
      <c r="J10" s="43">
        <f>'14'!G10+'14'!J10+'14'!M10+'15'!G10+'14'!D10+'15'!D10</f>
        <v>0</v>
      </c>
      <c r="K10" s="43">
        <f>SUM(I10:J10)</f>
        <v>0</v>
      </c>
      <c r="L10" s="43">
        <f>6!L10+'11'!L10+'15'!I10</f>
        <v>41557</v>
      </c>
      <c r="M10" s="43">
        <f>6!M10+'11'!M10+'15'!J10</f>
        <v>16098</v>
      </c>
      <c r="N10" s="43">
        <f>SUM(L10:M10)</f>
        <v>57655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>'14'!F11+'14'!I11+'14'!L11+'15'!F11+'14'!C11+'15'!C11</f>
        <v>0</v>
      </c>
      <c r="J11" s="43">
        <f>'14'!G11+'14'!J11+'14'!M11+'15'!G11+'14'!D11+'15'!D11</f>
        <v>0</v>
      </c>
      <c r="K11" s="43">
        <f>SUM(I11:J11)</f>
        <v>0</v>
      </c>
      <c r="L11" s="43">
        <f>6!L11+'11'!L11+'15'!I11</f>
        <v>6636139</v>
      </c>
      <c r="M11" s="43">
        <f>6!M11+'11'!M11+'15'!J11</f>
        <v>99519</v>
      </c>
      <c r="N11" s="43">
        <f>SUM(L11:M11)</f>
        <v>6735658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>'14'!F12+'14'!I12+'14'!L12+'15'!F12+'14'!C12+'15'!C12</f>
        <v>0</v>
      </c>
      <c r="J12" s="43">
        <f>'14'!G12+'14'!J12+'14'!M12+'15'!G12+'14'!D12+'15'!D12</f>
        <v>0</v>
      </c>
      <c r="K12" s="43">
        <f>SUM(I12:J12)</f>
        <v>0</v>
      </c>
      <c r="L12" s="43">
        <f>6!L12+'11'!L12+'15'!I12</f>
        <v>728414</v>
      </c>
      <c r="M12" s="43">
        <f>6!M12+'11'!M12+'15'!J12</f>
        <v>1166</v>
      </c>
      <c r="N12" s="43">
        <f>SUM(L12:M12)</f>
        <v>729580</v>
      </c>
    </row>
    <row r="13" spans="1:16" ht="10.5" customHeight="1" thickBot="1">
      <c r="A13" s="17" t="s">
        <v>162</v>
      </c>
      <c r="B13" s="16" t="s">
        <v>11</v>
      </c>
      <c r="C13" s="1">
        <v>46373</v>
      </c>
      <c r="D13" s="3">
        <v>300</v>
      </c>
      <c r="E13" s="1">
        <f>SUM(C13:D13)</f>
        <v>46673</v>
      </c>
      <c r="F13" s="1"/>
      <c r="G13" s="1"/>
      <c r="H13" s="1">
        <f>SUM(F13:G13)</f>
        <v>0</v>
      </c>
      <c r="I13" s="43">
        <f>'14'!F13+'14'!I13+'14'!L13+'15'!F13+'14'!C13+'15'!C13</f>
        <v>46373</v>
      </c>
      <c r="J13" s="43">
        <f>'14'!G13+'14'!J13+'14'!M13+'15'!G13+'14'!D13+'15'!D13</f>
        <v>300</v>
      </c>
      <c r="K13" s="43">
        <f>SUM(I13:J13)</f>
        <v>46673</v>
      </c>
      <c r="L13" s="43">
        <f>6!L13+'13'!L13+'15'!I13</f>
        <v>1100760</v>
      </c>
      <c r="M13" s="43">
        <f>6!M13+'13'!M13+'15'!J13</f>
        <v>99662</v>
      </c>
      <c r="N13" s="43">
        <f>SUM(L13:M13)</f>
        <v>1200422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46373</v>
      </c>
      <c r="D14" s="15">
        <f>SUM(D9:D13)</f>
        <v>300</v>
      </c>
      <c r="E14" s="15">
        <f>SUM(E9:E13)</f>
        <v>46673</v>
      </c>
      <c r="F14" s="15">
        <f>SUM(F9:F13)</f>
        <v>0</v>
      </c>
      <c r="G14" s="15">
        <f>SUM(G9:G13)</f>
        <v>0</v>
      </c>
      <c r="H14" s="15">
        <f aca="true" t="shared" si="0" ref="H14:N14">SUM(H9:H13)</f>
        <v>0</v>
      </c>
      <c r="I14" s="38">
        <f t="shared" si="0"/>
        <v>46373</v>
      </c>
      <c r="J14" s="38">
        <f t="shared" si="0"/>
        <v>300</v>
      </c>
      <c r="K14" s="38">
        <f t="shared" si="0"/>
        <v>46673</v>
      </c>
      <c r="L14" s="38">
        <f t="shared" si="0"/>
        <v>8572919</v>
      </c>
      <c r="M14" s="38">
        <f t="shared" si="0"/>
        <v>239578</v>
      </c>
      <c r="N14" s="38">
        <f t="shared" si="0"/>
        <v>8812497</v>
      </c>
    </row>
    <row r="15" spans="1:14" ht="10.5" customHeight="1">
      <c r="A15" s="17" t="s">
        <v>163</v>
      </c>
      <c r="B15" s="16" t="s">
        <v>130</v>
      </c>
      <c r="C15" s="1"/>
      <c r="D15" s="1"/>
      <c r="E15" s="1">
        <f>SUM(C15:D15)</f>
        <v>0</v>
      </c>
      <c r="F15" s="1"/>
      <c r="G15" s="1"/>
      <c r="H15" s="1">
        <f>SUM(F15:G15)</f>
        <v>0</v>
      </c>
      <c r="I15" s="43"/>
      <c r="J15" s="43"/>
      <c r="K15" s="43">
        <f>SUM(I15:J15)</f>
        <v>0</v>
      </c>
      <c r="L15" s="43">
        <f>5!L15+'11'!L15+'15'!F15</f>
        <v>0</v>
      </c>
      <c r="M15" s="43">
        <f>5!M15+'11'!M15+'15'!G15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/>
      <c r="J16" s="43"/>
      <c r="K16" s="43">
        <f>SUM(I16:J16)</f>
        <v>0</v>
      </c>
      <c r="L16" s="43">
        <f>5!L16+'11'!L16+'15'!F16</f>
        <v>0</v>
      </c>
      <c r="M16" s="43">
        <f>5!M16+'11'!M16+'15'!G16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43"/>
      <c r="J17" s="43"/>
      <c r="K17" s="43">
        <f>SUM(I17:J17)</f>
        <v>0</v>
      </c>
      <c r="L17" s="43">
        <f>5!L17+'11'!L17+'15'!F17</f>
        <v>0</v>
      </c>
      <c r="M17" s="43">
        <f>5!M17+'11'!M17+'15'!G17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>SUM(D15:D17)</f>
        <v>0</v>
      </c>
      <c r="E18" s="15">
        <f>SUM(E15:E17)</f>
        <v>0</v>
      </c>
      <c r="F18" s="15">
        <f>SUM(F15:F17)</f>
        <v>0</v>
      </c>
      <c r="G18" s="15">
        <f>SUM(G15:G17)</f>
        <v>0</v>
      </c>
      <c r="H18" s="15">
        <f aca="true" t="shared" si="1" ref="H18:N18">SUM(H15:H17)</f>
        <v>0</v>
      </c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  <c r="N18" s="38">
        <f t="shared" si="1"/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38">
        <f>'14'!F19+'14'!I19+'14'!L19+'15'!F19+'14'!C19+'15'!C19</f>
        <v>4596560</v>
      </c>
      <c r="J19" s="38">
        <f>'14'!G19+'14'!J19+'14'!M19+'15'!G19+'14'!D19+'15'!D19</f>
        <v>32389</v>
      </c>
      <c r="K19" s="38">
        <f>SUM(I19:J19)</f>
        <v>4628949</v>
      </c>
      <c r="L19" s="38">
        <f>6!L19+'12'!L19+'15'!I19</f>
        <v>4596560</v>
      </c>
      <c r="M19" s="38">
        <f>6!M19+'12'!M19+'15'!J19</f>
        <v>32389</v>
      </c>
      <c r="N19" s="38">
        <f>SUM(L19:M19)</f>
        <v>4628949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38"/>
      <c r="J20" s="38"/>
      <c r="K20" s="38"/>
      <c r="L20" s="38"/>
      <c r="M20" s="38">
        <f>6!M20+'12'!M20+'15'!J20</f>
        <v>83862</v>
      </c>
      <c r="N20" s="38">
        <f>SUM(L20:M20)</f>
        <v>83862</v>
      </c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4596560</v>
      </c>
      <c r="J21" s="15">
        <f t="shared" si="2"/>
        <v>32389</v>
      </c>
      <c r="K21" s="15">
        <f t="shared" si="2"/>
        <v>4628949</v>
      </c>
      <c r="L21" s="15">
        <f t="shared" si="2"/>
        <v>4596560</v>
      </c>
      <c r="M21" s="15">
        <f t="shared" si="2"/>
        <v>116251</v>
      </c>
      <c r="N21" s="15">
        <f t="shared" si="2"/>
        <v>4712811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4">
        <f>'14'!C22+'14'!F22+'14'!I22+'14'!L22+'15'!C22</f>
        <v>0</v>
      </c>
      <c r="G22" s="4"/>
      <c r="H22" s="7">
        <f>SUM(F22:G22)</f>
        <v>0</v>
      </c>
      <c r="I22" s="84"/>
      <c r="J22" s="84"/>
      <c r="K22" s="84">
        <f>SUM(I22:J22)</f>
        <v>0</v>
      </c>
      <c r="L22" s="84">
        <f>5!L22+'11'!L22+'15'!F22</f>
        <v>0</v>
      </c>
      <c r="M22" s="84">
        <f>5!M22+'11'!M22+'15'!G22</f>
        <v>0</v>
      </c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84"/>
      <c r="J23" s="84"/>
      <c r="K23" s="84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4">
        <f>SUM(D24:E24)</f>
        <v>0</v>
      </c>
      <c r="G24" s="4"/>
      <c r="H24" s="7">
        <f>SUM(F24:G24)</f>
        <v>0</v>
      </c>
      <c r="I24" s="43">
        <f>'14'!F24+'14'!I24+'14'!L24+'15'!F24+'14'!C24+'15'!C24</f>
        <v>129653</v>
      </c>
      <c r="J24" s="43">
        <f>'14'!G24+'14'!J24+'14'!M24+'15'!G24+'14'!D24+'15'!D24</f>
        <v>445</v>
      </c>
      <c r="K24" s="84">
        <f>SUM(I24:J24)</f>
        <v>130098</v>
      </c>
      <c r="L24" s="84">
        <f>5!L24+'11'!L24+'15'!I24</f>
        <v>129653</v>
      </c>
      <c r="M24" s="84">
        <f>5!M24+'11'!M24+'15'!J24</f>
        <v>445</v>
      </c>
      <c r="N24" s="84">
        <f>SUM(L24:M24)</f>
        <v>130098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>SUM(D22:D24)</f>
        <v>0</v>
      </c>
      <c r="E25" s="15">
        <f>SUM(E22:E24)</f>
        <v>0</v>
      </c>
      <c r="F25" s="15">
        <f>SUM(F22:F24)</f>
        <v>0</v>
      </c>
      <c r="G25" s="15">
        <f>SUM(G22:G24)</f>
        <v>0</v>
      </c>
      <c r="H25" s="15">
        <f aca="true" t="shared" si="3" ref="H25:N25">SUM(H22:H24)</f>
        <v>0</v>
      </c>
      <c r="I25" s="38">
        <f t="shared" si="3"/>
        <v>129653</v>
      </c>
      <c r="J25" s="38">
        <f t="shared" si="3"/>
        <v>445</v>
      </c>
      <c r="K25" s="38">
        <f t="shared" si="3"/>
        <v>130098</v>
      </c>
      <c r="L25" s="38">
        <f t="shared" si="3"/>
        <v>129653</v>
      </c>
      <c r="M25" s="38">
        <f t="shared" si="3"/>
        <v>445</v>
      </c>
      <c r="N25" s="38">
        <f t="shared" si="3"/>
        <v>130098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84"/>
      <c r="J26" s="84"/>
      <c r="K26" s="84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>SUM(D21,D25,D26)</f>
        <v>0</v>
      </c>
      <c r="E27" s="28">
        <f>SUM(E21,E25,E26)</f>
        <v>0</v>
      </c>
      <c r="F27" s="28">
        <f>SUM(F21,F25,F26)</f>
        <v>0</v>
      </c>
      <c r="G27" s="28">
        <f>SUM(G21,G25,G26)</f>
        <v>0</v>
      </c>
      <c r="H27" s="28">
        <f aca="true" t="shared" si="4" ref="H27:N27">SUM(H21,H25,H26)</f>
        <v>0</v>
      </c>
      <c r="I27" s="88">
        <f t="shared" si="4"/>
        <v>4726213</v>
      </c>
      <c r="J27" s="88">
        <f t="shared" si="4"/>
        <v>32834</v>
      </c>
      <c r="K27" s="88">
        <f t="shared" si="4"/>
        <v>4759047</v>
      </c>
      <c r="L27" s="88">
        <f t="shared" si="4"/>
        <v>4726213</v>
      </c>
      <c r="M27" s="88">
        <f t="shared" si="4"/>
        <v>116696</v>
      </c>
      <c r="N27" s="88">
        <f t="shared" si="4"/>
        <v>4842909</v>
      </c>
    </row>
    <row r="28" spans="1:14" s="29" customFormat="1" ht="10.5" customHeight="1">
      <c r="A28" s="23"/>
      <c r="B28" s="29" t="s">
        <v>154</v>
      </c>
      <c r="C28" s="6">
        <f>SUM(C27,C18,C14)</f>
        <v>46373</v>
      </c>
      <c r="D28" s="6">
        <f>SUM(D27,D18,D14)</f>
        <v>300</v>
      </c>
      <c r="E28" s="6">
        <f>SUM(E27,E18,E14)</f>
        <v>46673</v>
      </c>
      <c r="F28" s="6">
        <f>SUM(F27,F18,F14)</f>
        <v>0</v>
      </c>
      <c r="G28" s="6">
        <f>SUM(G27,G18,G14)</f>
        <v>0</v>
      </c>
      <c r="H28" s="6">
        <f aca="true" t="shared" si="5" ref="H28:N28">SUM(H27,H18,H14)</f>
        <v>0</v>
      </c>
      <c r="I28" s="43">
        <f t="shared" si="5"/>
        <v>4772586</v>
      </c>
      <c r="J28" s="43">
        <f t="shared" si="5"/>
        <v>33134</v>
      </c>
      <c r="K28" s="43">
        <f t="shared" si="5"/>
        <v>4805720</v>
      </c>
      <c r="L28" s="43">
        <f t="shared" si="5"/>
        <v>13299132</v>
      </c>
      <c r="M28" s="43">
        <f t="shared" si="5"/>
        <v>356274</v>
      </c>
      <c r="N28" s="43">
        <f t="shared" si="5"/>
        <v>13655406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43"/>
      <c r="J29" s="43"/>
      <c r="K29" s="43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>
        <f>'14'!C30+'14'!F30+'14'!I30+'14'!L30+'15'!C30</f>
        <v>0</v>
      </c>
      <c r="G30" s="1"/>
      <c r="H30" s="1">
        <f>SUM(F30:G30)</f>
        <v>0</v>
      </c>
      <c r="I30" s="43"/>
      <c r="J30" s="43"/>
      <c r="K30" s="43">
        <f>SUM(I30:J30)</f>
        <v>0</v>
      </c>
      <c r="L30" s="43">
        <f>5!L30+'11'!L30+'15'!F30</f>
        <v>0</v>
      </c>
      <c r="M30" s="43">
        <f>5!M30+'11'!M30+'15'!G30</f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/>
      <c r="J31" s="43"/>
      <c r="K31" s="43">
        <f>SUM(I31:J31)</f>
        <v>0</v>
      </c>
      <c r="L31" s="43">
        <f>5!L31+'11'!L31+'15'!F31</f>
        <v>0</v>
      </c>
      <c r="M31" s="43">
        <f>5!M31+'11'!M31+'15'!G31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43"/>
      <c r="J32" s="43"/>
      <c r="K32" s="43">
        <f>SUM(I32:J32)</f>
        <v>0</v>
      </c>
      <c r="L32" s="43">
        <f>5!L32+'11'!L32+'15'!F32</f>
        <v>0</v>
      </c>
      <c r="M32" s="43">
        <f>5!M32+'11'!M32+'15'!G32</f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>SUM(D30:D32)</f>
        <v>0</v>
      </c>
      <c r="E33" s="5">
        <f>SUM(E30:E32)</f>
        <v>0</v>
      </c>
      <c r="F33" s="5">
        <f>SUM(F30:F32)</f>
        <v>0</v>
      </c>
      <c r="G33" s="5">
        <f>SUM(G30:G32)</f>
        <v>0</v>
      </c>
      <c r="H33" s="5">
        <f aca="true" t="shared" si="6" ref="H33:N33">SUM(H30:H32)</f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>
        <f>'14'!C34+'14'!F34+'14'!I34+'14'!L34+'15'!C34</f>
        <v>0</v>
      </c>
      <c r="G34" s="1"/>
      <c r="H34" s="1">
        <f>SUM(F34:G34)</f>
        <v>0</v>
      </c>
      <c r="I34" s="43"/>
      <c r="J34" s="43"/>
      <c r="K34" s="43">
        <f>SUM(I34:J34)</f>
        <v>0</v>
      </c>
      <c r="L34" s="43">
        <f>5!L34+'11'!L34+'15'!F34</f>
        <v>0</v>
      </c>
      <c r="M34" s="43">
        <f>5!M34+'11'!M34+'15'!G34</f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>
        <f>'14'!C35+'14'!F35+'14'!I35+'14'!L35+'15'!C35</f>
        <v>0</v>
      </c>
      <c r="G35" s="1"/>
      <c r="H35" s="1">
        <f>SUM(F35:G35)</f>
        <v>0</v>
      </c>
      <c r="I35" s="43"/>
      <c r="J35" s="43"/>
      <c r="K35" s="43">
        <f>SUM(I35:J35)</f>
        <v>0</v>
      </c>
      <c r="L35" s="43">
        <f>5!L35+'11'!L35+'15'!F35</f>
        <v>0</v>
      </c>
      <c r="M35" s="43">
        <f>5!M35+'11'!M35+'15'!G35</f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>
        <f>'14'!C36+'14'!F36+'14'!I36+'14'!L36+'15'!C36</f>
        <v>0</v>
      </c>
      <c r="G36" s="1"/>
      <c r="H36" s="1">
        <f>SUM(F36:G36)</f>
        <v>0</v>
      </c>
      <c r="I36" s="43"/>
      <c r="J36" s="43"/>
      <c r="K36" s="43">
        <f>SUM(I36:J36)</f>
        <v>0</v>
      </c>
      <c r="L36" s="43">
        <f>5!L36+'11'!L36+'15'!F36</f>
        <v>0</v>
      </c>
      <c r="M36" s="43">
        <f>5!M36+'11'!M36+'15'!G36</f>
        <v>0</v>
      </c>
      <c r="N36" s="43">
        <f>SUM(L36:M36)</f>
        <v>0</v>
      </c>
    </row>
    <row r="37" spans="1:25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>SUM(D33:D36)</f>
        <v>0</v>
      </c>
      <c r="E37" s="15">
        <f>SUM(E33:E36)</f>
        <v>0</v>
      </c>
      <c r="F37" s="15">
        <f>SUM(F33:F36)</f>
        <v>0</v>
      </c>
      <c r="G37" s="15">
        <f>SUM(G33:G36)</f>
        <v>0</v>
      </c>
      <c r="H37" s="15">
        <f aca="true" t="shared" si="7" ref="H37:N37">SUM(H33:H36)</f>
        <v>0</v>
      </c>
      <c r="I37" s="38">
        <f t="shared" si="7"/>
        <v>0</v>
      </c>
      <c r="J37" s="38">
        <f t="shared" si="7"/>
        <v>0</v>
      </c>
      <c r="K37" s="38">
        <f t="shared" si="7"/>
        <v>0</v>
      </c>
      <c r="L37" s="38">
        <f t="shared" si="7"/>
        <v>0</v>
      </c>
      <c r="M37" s="38">
        <f t="shared" si="7"/>
        <v>0</v>
      </c>
      <c r="N37" s="38">
        <f t="shared" si="7"/>
        <v>0</v>
      </c>
      <c r="Q37" s="1"/>
      <c r="U37" s="1"/>
      <c r="V37" s="1"/>
      <c r="W37" s="1"/>
      <c r="X37" s="1"/>
      <c r="Y37" s="1"/>
    </row>
    <row r="38" spans="1:25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>
        <f>'14'!C38+'14'!F38+'14'!I38+'14'!L38+'15'!C38</f>
        <v>0</v>
      </c>
      <c r="G38" s="1"/>
      <c r="H38" s="1">
        <f>SUM(F38:G38)</f>
        <v>0</v>
      </c>
      <c r="I38" s="43"/>
      <c r="J38" s="43"/>
      <c r="K38" s="43">
        <f>SUM(I38:J38)</f>
        <v>0</v>
      </c>
      <c r="L38" s="43">
        <f>5!L38+'11'!L38+'15'!F38</f>
        <v>0</v>
      </c>
      <c r="M38" s="43">
        <f>5!M38+'11'!M38+'15'!G38</f>
        <v>0</v>
      </c>
      <c r="N38" s="43">
        <f>SUM(L38:M38)</f>
        <v>0</v>
      </c>
      <c r="Q38" s="1"/>
      <c r="U38" s="1"/>
      <c r="V38" s="1"/>
      <c r="W38" s="1"/>
      <c r="X38" s="1"/>
      <c r="Y38" s="1"/>
    </row>
    <row r="39" spans="1:25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>
        <f>'14'!C39+'14'!F39+'14'!I39+'14'!L39+'15'!C39</f>
        <v>0</v>
      </c>
      <c r="G39" s="1"/>
      <c r="H39" s="1">
        <f>SUM(F39:G39)</f>
        <v>0</v>
      </c>
      <c r="I39" s="43"/>
      <c r="J39" s="43"/>
      <c r="K39" s="43">
        <f>SUM(I39:J39)</f>
        <v>0</v>
      </c>
      <c r="L39" s="43">
        <f>5!L39+'11'!L39+'15'!F39</f>
        <v>0</v>
      </c>
      <c r="M39" s="43">
        <f>5!M39+'11'!M39+'15'!G39</f>
        <v>0</v>
      </c>
      <c r="N39" s="43">
        <f>SUM(L39:M39)</f>
        <v>0</v>
      </c>
      <c r="Q39" s="1"/>
      <c r="U39" s="1"/>
      <c r="V39" s="1"/>
      <c r="W39" s="1"/>
      <c r="X39" s="1"/>
      <c r="Y39" s="1"/>
    </row>
    <row r="40" spans="1:25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>
        <f>'14'!C40+'14'!F40+'14'!I40+'14'!L40+'15'!C40</f>
        <v>0</v>
      </c>
      <c r="G40" s="1"/>
      <c r="H40" s="1">
        <f>SUM(F40:G40)</f>
        <v>0</v>
      </c>
      <c r="I40" s="43"/>
      <c r="J40" s="43"/>
      <c r="K40" s="43">
        <f>SUM(I40:J40)</f>
        <v>0</v>
      </c>
      <c r="L40" s="43">
        <f>5!L40+'11'!L40+'15'!F40</f>
        <v>0</v>
      </c>
      <c r="M40" s="43">
        <f>5!M40+'11'!M40+'15'!G40</f>
        <v>0</v>
      </c>
      <c r="N40" s="43">
        <f>SUM(L40:M40)</f>
        <v>0</v>
      </c>
      <c r="Q40" s="6"/>
      <c r="U40" s="6"/>
      <c r="V40" s="6"/>
      <c r="W40" s="6"/>
      <c r="X40" s="6"/>
      <c r="Y40" s="6"/>
    </row>
    <row r="41" spans="1:16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>SUM(D38:D40)</f>
        <v>0</v>
      </c>
      <c r="E41" s="15">
        <f>SUM(E38:E40)</f>
        <v>0</v>
      </c>
      <c r="F41" s="15">
        <f>SUM(F38:F40)</f>
        <v>0</v>
      </c>
      <c r="G41" s="15">
        <f>SUM(G38:G40)</f>
        <v>0</v>
      </c>
      <c r="H41" s="15">
        <f aca="true" t="shared" si="8" ref="H41:N41">SUM(H38:H40)</f>
        <v>0</v>
      </c>
      <c r="I41" s="38">
        <f t="shared" si="8"/>
        <v>0</v>
      </c>
      <c r="J41" s="38">
        <f t="shared" si="8"/>
        <v>0</v>
      </c>
      <c r="K41" s="38">
        <f t="shared" si="8"/>
        <v>0</v>
      </c>
      <c r="L41" s="38">
        <f t="shared" si="8"/>
        <v>0</v>
      </c>
      <c r="M41" s="38">
        <f t="shared" si="8"/>
        <v>0</v>
      </c>
      <c r="N41" s="38">
        <f t="shared" si="8"/>
        <v>0</v>
      </c>
      <c r="O41" s="1"/>
      <c r="P41" s="1"/>
    </row>
    <row r="42" spans="1:16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7"/>
      <c r="G42" s="7"/>
      <c r="H42" s="15">
        <f>SUM(F42:G42)</f>
        <v>0</v>
      </c>
      <c r="I42" s="100"/>
      <c r="J42" s="100"/>
      <c r="K42" s="38">
        <f>SUM(I42:J42)</f>
        <v>0</v>
      </c>
      <c r="L42" s="84">
        <f>5!L42+'11'!L42+'15'!F42</f>
        <v>0</v>
      </c>
      <c r="M42" s="84">
        <f>5!M42+'11'!M42+'15'!G42</f>
        <v>0</v>
      </c>
      <c r="N42" s="38">
        <f>SUM(L42:M42)</f>
        <v>0</v>
      </c>
      <c r="O42" s="1"/>
      <c r="P42" s="1"/>
    </row>
    <row r="43" spans="1:16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38"/>
      <c r="J43" s="38"/>
      <c r="K43" s="38">
        <f>SUM(I43:J43)</f>
        <v>0</v>
      </c>
      <c r="L43" s="38">
        <f>5!L43+'11'!L43+'15'!F43</f>
        <v>0</v>
      </c>
      <c r="M43" s="38">
        <f>5!M43+'11'!M43+'15'!G43</f>
        <v>0</v>
      </c>
      <c r="N43" s="38">
        <f>SUM(L43:M43)</f>
        <v>0</v>
      </c>
      <c r="O43" s="1"/>
      <c r="P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>SUM(D42:D43)</f>
        <v>0</v>
      </c>
      <c r="E44" s="15">
        <f>SUM(E42:E43)</f>
        <v>0</v>
      </c>
      <c r="F44" s="15">
        <f>SUM(F42:F43)</f>
        <v>0</v>
      </c>
      <c r="G44" s="15">
        <f>SUM(G42:G43)</f>
        <v>0</v>
      </c>
      <c r="H44" s="15">
        <f aca="true" t="shared" si="9" ref="H44:N44">SUM(H42:H43)</f>
        <v>0</v>
      </c>
      <c r="I44" s="38">
        <f t="shared" si="9"/>
        <v>0</v>
      </c>
      <c r="J44" s="38">
        <f t="shared" si="9"/>
        <v>0</v>
      </c>
      <c r="K44" s="38">
        <f t="shared" si="9"/>
        <v>0</v>
      </c>
      <c r="L44" s="38">
        <f t="shared" si="9"/>
        <v>0</v>
      </c>
      <c r="M44" s="38">
        <f t="shared" si="9"/>
        <v>0</v>
      </c>
      <c r="N44" s="38">
        <f t="shared" si="9"/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>
        <f>6!L45+'11'!L45+'15'!I45</f>
        <v>0</v>
      </c>
      <c r="M45" s="84">
        <f>6!M45+'11'!M45+'15'!J45</f>
        <v>0</v>
      </c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84"/>
      <c r="J46" s="84"/>
      <c r="K46" s="84">
        <f>SUM(I46:J46)</f>
        <v>0</v>
      </c>
      <c r="L46" s="84">
        <f>6!L46+'11'!L46+'15'!I46</f>
        <v>0</v>
      </c>
      <c r="M46" s="84">
        <f>6!M46+'11'!M46+'15'!J46</f>
        <v>0</v>
      </c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>SUM(D45:D46)</f>
        <v>0</v>
      </c>
      <c r="E47" s="28">
        <f>SUM(E45:E46)</f>
        <v>0</v>
      </c>
      <c r="F47" s="28">
        <f>SUM(F45:F46)</f>
        <v>0</v>
      </c>
      <c r="G47" s="28">
        <f>SUM(G45:G46)</f>
        <v>0</v>
      </c>
      <c r="H47" s="28">
        <f aca="true" t="shared" si="10" ref="H47:N47">SUM(H45:H46)</f>
        <v>0</v>
      </c>
      <c r="I47" s="88">
        <f t="shared" si="10"/>
        <v>0</v>
      </c>
      <c r="J47" s="88">
        <f t="shared" si="10"/>
        <v>0</v>
      </c>
      <c r="K47" s="88">
        <f t="shared" si="10"/>
        <v>0</v>
      </c>
      <c r="L47" s="88">
        <f t="shared" si="10"/>
        <v>0</v>
      </c>
      <c r="M47" s="88">
        <f t="shared" si="10"/>
        <v>0</v>
      </c>
      <c r="N47" s="88">
        <f t="shared" si="10"/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84"/>
      <c r="J48" s="84"/>
      <c r="K48" s="84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>SUM(D47,D44,D48)</f>
        <v>0</v>
      </c>
      <c r="E49" s="28">
        <f>SUM(E47,E44,E48)</f>
        <v>0</v>
      </c>
      <c r="F49" s="28">
        <f>SUM(F47,F44,F48)</f>
        <v>0</v>
      </c>
      <c r="G49" s="28">
        <f>SUM(G47,G44,G48)</f>
        <v>0</v>
      </c>
      <c r="H49" s="28">
        <f aca="true" t="shared" si="11" ref="H49:N49">SUM(H47,H44,H48)</f>
        <v>0</v>
      </c>
      <c r="I49" s="88">
        <f t="shared" si="11"/>
        <v>0</v>
      </c>
      <c r="J49" s="88">
        <f t="shared" si="11"/>
        <v>0</v>
      </c>
      <c r="K49" s="88">
        <f t="shared" si="11"/>
        <v>0</v>
      </c>
      <c r="L49" s="88">
        <f t="shared" si="11"/>
        <v>0</v>
      </c>
      <c r="M49" s="88">
        <f t="shared" si="11"/>
        <v>0</v>
      </c>
      <c r="N49" s="88">
        <f t="shared" si="11"/>
        <v>0</v>
      </c>
    </row>
    <row r="50" spans="1:14" s="51" customFormat="1" ht="13.5" thickBot="1">
      <c r="A50" s="23"/>
      <c r="B50" s="29" t="s">
        <v>155</v>
      </c>
      <c r="C50" s="6">
        <f>SUM(C49,C41,C37)</f>
        <v>0</v>
      </c>
      <c r="D50" s="6">
        <f>SUM(D49,D41,D37)</f>
        <v>0</v>
      </c>
      <c r="E50" s="6">
        <f>SUM(E49,E41,E37)</f>
        <v>0</v>
      </c>
      <c r="F50" s="6">
        <f>SUM(F49,F41,F37)</f>
        <v>0</v>
      </c>
      <c r="G50" s="6">
        <f>SUM(G49,G41,G37)</f>
        <v>0</v>
      </c>
      <c r="H50" s="6">
        <f aca="true" t="shared" si="12" ref="H50:N50">SUM(H49,H41,H37)</f>
        <v>0</v>
      </c>
      <c r="I50" s="43">
        <f t="shared" si="12"/>
        <v>0</v>
      </c>
      <c r="J50" s="43">
        <f t="shared" si="12"/>
        <v>0</v>
      </c>
      <c r="K50" s="43">
        <f t="shared" si="12"/>
        <v>0</v>
      </c>
      <c r="L50" s="43">
        <f t="shared" si="12"/>
        <v>0</v>
      </c>
      <c r="M50" s="43">
        <f t="shared" si="12"/>
        <v>0</v>
      </c>
      <c r="N50" s="43">
        <f t="shared" si="12"/>
        <v>0</v>
      </c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89"/>
      <c r="J51" s="89"/>
      <c r="K51" s="89"/>
      <c r="L51" s="98">
        <f>5!L51+'11'!L51+'15'!F51</f>
        <v>0</v>
      </c>
      <c r="M51" s="98">
        <f>5!M51+'11'!M51+'15'!G51</f>
        <v>0</v>
      </c>
      <c r="N51" s="98">
        <f>5!N51+'11'!N51+'15'!H51</f>
        <v>0</v>
      </c>
    </row>
    <row r="52" spans="1:14" ht="13.5" thickBot="1">
      <c r="A52" s="59"/>
      <c r="B52" s="58" t="s">
        <v>32</v>
      </c>
      <c r="C52" s="27"/>
      <c r="D52" s="27"/>
      <c r="E52" s="27"/>
      <c r="F52" s="60"/>
      <c r="G52" s="27"/>
      <c r="H52" s="60"/>
      <c r="I52" s="91"/>
      <c r="J52" s="91"/>
      <c r="K52" s="91"/>
      <c r="L52" s="99">
        <f>5!L52+'11'!L52+'15'!F52</f>
        <v>0</v>
      </c>
      <c r="M52" s="99">
        <f>5!M52+'11'!M52+'15'!G52</f>
        <v>0</v>
      </c>
      <c r="N52" s="99">
        <f>5!N52+'11'!N52+'15'!H52</f>
        <v>0</v>
      </c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B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F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J18" sqref="J18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</row>
    <row r="2" spans="8:13" ht="8.25" customHeight="1">
      <c r="H2" s="16"/>
      <c r="M2" s="16" t="s">
        <v>0</v>
      </c>
    </row>
    <row r="3" spans="1:14" ht="9" customHeight="1">
      <c r="A3" s="113" t="s">
        <v>1</v>
      </c>
      <c r="B3" s="113"/>
      <c r="C3" s="115">
        <v>1101</v>
      </c>
      <c r="D3" s="115"/>
      <c r="E3" s="115"/>
      <c r="F3" s="115">
        <v>1102</v>
      </c>
      <c r="G3" s="115"/>
      <c r="H3" s="115"/>
      <c r="I3" s="115">
        <v>1103</v>
      </c>
      <c r="J3" s="115"/>
      <c r="K3" s="115"/>
      <c r="L3" s="115">
        <v>1104</v>
      </c>
      <c r="M3" s="115"/>
      <c r="N3" s="115"/>
    </row>
    <row r="4" spans="1:14" s="86" customFormat="1" ht="24" customHeight="1" thickBot="1">
      <c r="A4" s="113"/>
      <c r="B4" s="113"/>
      <c r="C4" s="120" t="s">
        <v>68</v>
      </c>
      <c r="D4" s="120"/>
      <c r="E4" s="120"/>
      <c r="F4" s="109" t="s">
        <v>69</v>
      </c>
      <c r="G4" s="109"/>
      <c r="H4" s="109"/>
      <c r="I4" s="109" t="s">
        <v>70</v>
      </c>
      <c r="J4" s="109"/>
      <c r="K4" s="109"/>
      <c r="L4" s="109" t="s">
        <v>71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1499984</v>
      </c>
      <c r="D15" s="1">
        <f>-309-31225-28000+800+15000+7958+2205+137</f>
        <v>-33434</v>
      </c>
      <c r="E15" s="1">
        <f>SUM(C15:D15)</f>
        <v>1466550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2">
        <v>684302</v>
      </c>
      <c r="G16" s="1">
        <f>58006+40+4472+13000+43000+11000+378+1411+5190+3291+3044+5929+4595+862+1872</f>
        <v>156090</v>
      </c>
      <c r="H16" s="1">
        <f>SUM(F16:G16)</f>
        <v>840392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879133</v>
      </c>
      <c r="J17" s="1">
        <f>-56079-1927+2040+19000+560+209</f>
        <v>-36197</v>
      </c>
      <c r="K17" s="1">
        <f>SUM(I17:J17)</f>
        <v>842936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f aca="true" t="shared" si="1" ref="C18:M18">SUM(C15:C17)</f>
        <v>1499984</v>
      </c>
      <c r="D18" s="15">
        <f t="shared" si="1"/>
        <v>-33434</v>
      </c>
      <c r="E18" s="15">
        <f t="shared" si="1"/>
        <v>1466550</v>
      </c>
      <c r="F18" s="15">
        <f t="shared" si="1"/>
        <v>684302</v>
      </c>
      <c r="G18" s="15">
        <f t="shared" si="1"/>
        <v>156090</v>
      </c>
      <c r="H18" s="15">
        <f>SUM(H15:H17)</f>
        <v>840392</v>
      </c>
      <c r="I18" s="15">
        <f>SUM(I15:I17)</f>
        <v>879133</v>
      </c>
      <c r="J18" s="15">
        <f>SUM(J15:J17)</f>
        <v>-36197</v>
      </c>
      <c r="K18" s="15">
        <f>SUM(K15:K17)</f>
        <v>842936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 aca="true" t="shared" si="5" ref="C28:M28">SUM(C27,C18,C14)</f>
        <v>1499984</v>
      </c>
      <c r="D28" s="6">
        <f t="shared" si="5"/>
        <v>-33434</v>
      </c>
      <c r="E28" s="6">
        <f t="shared" si="5"/>
        <v>1466550</v>
      </c>
      <c r="F28" s="6">
        <f t="shared" si="5"/>
        <v>684302</v>
      </c>
      <c r="G28" s="6">
        <f t="shared" si="5"/>
        <v>156090</v>
      </c>
      <c r="H28" s="6">
        <f>SUM(H27,H18,H14)</f>
        <v>840392</v>
      </c>
      <c r="I28" s="6">
        <f>SUM(I27,I18,I14)</f>
        <v>879133</v>
      </c>
      <c r="J28" s="6">
        <f>SUM(J27,J18,J14)</f>
        <v>-36197</v>
      </c>
      <c r="K28" s="6">
        <f>SUM(K27,K18,K14)</f>
        <v>842936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32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V39" s="1"/>
      <c r="W39" s="1"/>
      <c r="X39" s="1"/>
      <c r="AB39" s="1"/>
      <c r="AC39" s="1"/>
      <c r="AD39" s="1"/>
      <c r="AE39" s="1"/>
      <c r="AF39" s="1"/>
    </row>
    <row r="40" spans="1:32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V40" s="6"/>
      <c r="W40" s="6"/>
      <c r="X40" s="6"/>
      <c r="AB40" s="6"/>
      <c r="AC40" s="6"/>
      <c r="AD40" s="6"/>
      <c r="AE40" s="6"/>
      <c r="AF40" s="6"/>
    </row>
    <row r="41" spans="1:23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V41" s="1"/>
      <c r="W41" s="1"/>
    </row>
    <row r="42" spans="1:23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V42" s="1"/>
      <c r="W42" s="1"/>
    </row>
    <row r="43" spans="1:23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V43" s="1"/>
      <c r="W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1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S50" s="29"/>
      <c r="T50" s="29"/>
      <c r="U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  <row r="62" spans="19:21" ht="12.75">
      <c r="S62" s="1"/>
      <c r="T62" s="1"/>
      <c r="U62" s="1"/>
    </row>
    <row r="63" spans="19:21" ht="12.75">
      <c r="S63" s="6"/>
      <c r="T63" s="6"/>
      <c r="U63" s="6"/>
    </row>
    <row r="64" spans="19:21" ht="12.75">
      <c r="S64" s="6"/>
      <c r="T64" s="6"/>
      <c r="U64" s="6"/>
    </row>
    <row r="65" spans="19:21" ht="12.75">
      <c r="S65" s="1"/>
      <c r="T65" s="1"/>
      <c r="U65" s="1"/>
    </row>
    <row r="66" spans="19:21" ht="12.75">
      <c r="S66" s="1"/>
      <c r="T66" s="1"/>
      <c r="U66" s="1"/>
    </row>
    <row r="67" spans="19:21" ht="12.75">
      <c r="S67" s="1"/>
      <c r="T67" s="1"/>
      <c r="U67" s="1"/>
    </row>
    <row r="68" spans="19:21" ht="12.75">
      <c r="S68" s="1"/>
      <c r="T68" s="1"/>
      <c r="U68" s="1"/>
    </row>
    <row r="69" spans="19:21" ht="12.75">
      <c r="S69" s="1"/>
      <c r="T69" s="1"/>
      <c r="U69" s="1"/>
    </row>
    <row r="70" spans="19:21" ht="12.75">
      <c r="S70" s="1"/>
      <c r="T70" s="1"/>
      <c r="U70" s="1"/>
    </row>
    <row r="71" spans="19:21" ht="12.75">
      <c r="S71" s="1"/>
      <c r="T71" s="1"/>
      <c r="U71" s="1"/>
    </row>
    <row r="72" spans="19:21" ht="12.75">
      <c r="S72" s="1"/>
      <c r="T72" s="1"/>
      <c r="U72" s="1"/>
    </row>
    <row r="73" spans="19:21" ht="12.75">
      <c r="S73" s="1"/>
      <c r="T73" s="1"/>
      <c r="U73" s="1"/>
    </row>
    <row r="74" spans="19:21" ht="12.75">
      <c r="S74" s="1"/>
      <c r="T74" s="1"/>
      <c r="U74" s="1"/>
    </row>
    <row r="75" spans="19:21" ht="12.75">
      <c r="S75" s="1"/>
      <c r="T75" s="1"/>
      <c r="U75" s="1"/>
    </row>
    <row r="76" spans="19:21" ht="12.75">
      <c r="S76" s="1"/>
      <c r="T76" s="1"/>
      <c r="U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32">
        <v>1100</v>
      </c>
      <c r="D3" s="132"/>
      <c r="E3" s="132"/>
      <c r="F3" s="115">
        <v>1201</v>
      </c>
      <c r="G3" s="115"/>
      <c r="H3" s="115"/>
      <c r="I3" s="115">
        <v>1202</v>
      </c>
      <c r="J3" s="115"/>
      <c r="K3" s="115"/>
      <c r="L3" s="115" t="s">
        <v>72</v>
      </c>
      <c r="M3" s="115"/>
      <c r="N3" s="115"/>
    </row>
    <row r="4" spans="1:14" s="86" customFormat="1" ht="24" customHeight="1" thickBot="1">
      <c r="A4" s="113"/>
      <c r="B4" s="113"/>
      <c r="C4" s="145" t="s">
        <v>73</v>
      </c>
      <c r="D4" s="145"/>
      <c r="E4" s="145"/>
      <c r="F4" s="109" t="s">
        <v>74</v>
      </c>
      <c r="G4" s="109"/>
      <c r="H4" s="109"/>
      <c r="I4" s="109" t="s">
        <v>75</v>
      </c>
      <c r="J4" s="109"/>
      <c r="K4" s="109"/>
      <c r="L4" s="115"/>
      <c r="M4" s="115"/>
      <c r="N4" s="115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43">
        <f>'16'!C9+'16'!F9+'16'!I9+'16'!L9</f>
        <v>0</v>
      </c>
      <c r="D9" s="43">
        <f>'16'!D9+'16'!G9+'16'!J9+'16'!M9</f>
        <v>0</v>
      </c>
      <c r="E9" s="43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F9+I9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43">
        <f>'16'!C10+'16'!F10+'16'!I10+'16'!L10</f>
        <v>0</v>
      </c>
      <c r="D10" s="43">
        <f>'16'!D10+'16'!G10+'16'!J10+'16'!M10</f>
        <v>0</v>
      </c>
      <c r="E10" s="43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43">
        <f>'16'!C11+'16'!F11+'16'!I11+'16'!L11</f>
        <v>0</v>
      </c>
      <c r="D11" s="43">
        <f>'16'!D11+'16'!G11+'16'!J11+'16'!M11</f>
        <v>0</v>
      </c>
      <c r="E11" s="43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43">
        <f>'16'!C12+'16'!F12+'16'!I12+'16'!L12</f>
        <v>0</v>
      </c>
      <c r="D12" s="43">
        <f>'16'!D12+'16'!G12+'16'!J12+'16'!M12</f>
        <v>0</v>
      </c>
      <c r="E12" s="43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43">
        <f>'16'!C13+'16'!F13+'16'!I13+'16'!L13</f>
        <v>0</v>
      </c>
      <c r="D13" s="43">
        <f>'16'!D13+'16'!G13+'16'!J13+'16'!M13</f>
        <v>0</v>
      </c>
      <c r="E13" s="43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38">
        <f>SUM(C9:C13)</f>
        <v>0</v>
      </c>
      <c r="D14" s="38">
        <f>SUM(D9:D13)</f>
        <v>0</v>
      </c>
      <c r="E14" s="38">
        <f aca="true" t="shared" si="1" ref="E14:J14">SUM(E9:E13)</f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43">
        <f>'16'!C15+'16'!F15+'16'!I15+'16'!L15</f>
        <v>1499984</v>
      </c>
      <c r="D15" s="43">
        <f>'16'!D15+'16'!G15+'16'!J15+'16'!M15</f>
        <v>-33434</v>
      </c>
      <c r="E15" s="43">
        <f>SUM(C15:D15)</f>
        <v>1466550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F15+I15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43">
        <f>'16'!C16+'16'!F16+'16'!I16+'16'!L16</f>
        <v>684302</v>
      </c>
      <c r="D16" s="43">
        <f>'16'!D16+'16'!G16+'16'!J16+'16'!M16</f>
        <v>156090</v>
      </c>
      <c r="E16" s="43">
        <f>SUM(C16:D16)</f>
        <v>840392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43">
        <f>'16'!C17+'16'!F17+'16'!I17+'16'!L17</f>
        <v>879133</v>
      </c>
      <c r="D17" s="43">
        <f>'16'!D17+'16'!G17+'16'!J17+'16'!M17</f>
        <v>-36197</v>
      </c>
      <c r="E17" s="43">
        <f>SUM(C17:D17)</f>
        <v>842936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38">
        <f>SUM(C15:C17)</f>
        <v>3063419</v>
      </c>
      <c r="D18" s="38">
        <f>SUM(D15:D17)</f>
        <v>86459</v>
      </c>
      <c r="E18" s="38">
        <f aca="true" t="shared" si="3" ref="E18:J18">SUM(E15:E17)</f>
        <v>3149878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38"/>
      <c r="D19" s="38"/>
      <c r="E19" s="38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38"/>
      <c r="D20" s="38"/>
      <c r="E20" s="38"/>
      <c r="F20" s="15"/>
      <c r="G20" s="15"/>
      <c r="H20" s="15"/>
      <c r="I20" s="15"/>
      <c r="J20" s="15"/>
      <c r="K20" s="15"/>
      <c r="L20" s="38"/>
      <c r="M20" s="38"/>
      <c r="N20" s="38"/>
    </row>
    <row r="21" spans="1:14" ht="10.5" customHeight="1" thickBot="1">
      <c r="A21" s="20" t="s">
        <v>17</v>
      </c>
      <c r="B21" s="19" t="s">
        <v>134</v>
      </c>
      <c r="C21" s="38">
        <f>SUM(C19:C20)</f>
        <v>0</v>
      </c>
      <c r="D21" s="38">
        <f aca="true" t="shared" si="4" ref="D21:N21">SUM(D19:D20)</f>
        <v>0</v>
      </c>
      <c r="E21" s="38">
        <f t="shared" si="4"/>
        <v>0</v>
      </c>
      <c r="F21" s="38">
        <f t="shared" si="4"/>
        <v>0</v>
      </c>
      <c r="G21" s="38">
        <f t="shared" si="4"/>
        <v>0</v>
      </c>
      <c r="H21" s="38">
        <f t="shared" si="4"/>
        <v>0</v>
      </c>
      <c r="I21" s="38">
        <f t="shared" si="4"/>
        <v>0</v>
      </c>
      <c r="J21" s="38">
        <f t="shared" si="4"/>
        <v>0</v>
      </c>
      <c r="K21" s="38">
        <f t="shared" si="4"/>
        <v>0</v>
      </c>
      <c r="L21" s="38">
        <f t="shared" si="4"/>
        <v>0</v>
      </c>
      <c r="M21" s="38">
        <f t="shared" si="4"/>
        <v>0</v>
      </c>
      <c r="N21" s="38">
        <f t="shared" si="4"/>
        <v>0</v>
      </c>
    </row>
    <row r="22" spans="1:14" ht="10.5" customHeight="1">
      <c r="A22" s="21" t="s">
        <v>168</v>
      </c>
      <c r="B22" s="16" t="s">
        <v>21</v>
      </c>
      <c r="C22" s="84"/>
      <c r="D22" s="84"/>
      <c r="E22" s="84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84"/>
      <c r="D23" s="84"/>
      <c r="E23" s="84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43">
        <f>'16'!C24+'16'!F24+'16'!I24+'16'!L24</f>
        <v>0</v>
      </c>
      <c r="D24" s="43">
        <f>'16'!D24+'16'!G24+'16'!J24+'16'!M24</f>
        <v>0</v>
      </c>
      <c r="E24" s="84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F24+I24</f>
        <v>0</v>
      </c>
      <c r="M24" s="43">
        <f>G24+J24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38">
        <f>SUM(C22:C24)</f>
        <v>0</v>
      </c>
      <c r="D25" s="38">
        <f>SUM(D22:D24)</f>
        <v>0</v>
      </c>
      <c r="E25" s="38">
        <f aca="true" t="shared" si="5" ref="E25:J25">SUM(E22:E24)</f>
        <v>0</v>
      </c>
      <c r="F25" s="15">
        <f>SUM(F22:F24)</f>
        <v>0</v>
      </c>
      <c r="G25" s="15">
        <f t="shared" si="5"/>
        <v>0</v>
      </c>
      <c r="H25" s="15">
        <f>SUM(H22:H24)</f>
        <v>0</v>
      </c>
      <c r="I25" s="15">
        <f>SUM(I22:I24)</f>
        <v>0</v>
      </c>
      <c r="J25" s="15">
        <f t="shared" si="5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100"/>
      <c r="D26" s="100"/>
      <c r="E26" s="100">
        <f>SUM(C26:D26)</f>
        <v>0</v>
      </c>
      <c r="F26" s="80"/>
      <c r="G26" s="80"/>
      <c r="H26" s="80">
        <f>SUM(F26:G26)</f>
        <v>0</v>
      </c>
      <c r="I26" s="80"/>
      <c r="J26" s="80"/>
      <c r="K26" s="80">
        <f>SUM(I26:J26)</f>
        <v>0</v>
      </c>
      <c r="L26" s="100"/>
      <c r="M26" s="100"/>
      <c r="N26" s="100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88">
        <f>SUM(C21,C25,C26)</f>
        <v>0</v>
      </c>
      <c r="D27" s="88">
        <f>SUM(D21,D25,D26)</f>
        <v>0</v>
      </c>
      <c r="E27" s="88">
        <f aca="true" t="shared" si="6" ref="E27:J27">SUM(E21,E25,E26)</f>
        <v>0</v>
      </c>
      <c r="F27" s="28">
        <f>SUM(F21,F25,F26)</f>
        <v>0</v>
      </c>
      <c r="G27" s="28">
        <f t="shared" si="6"/>
        <v>0</v>
      </c>
      <c r="H27" s="28">
        <f>SUM(H21,H25,H26)</f>
        <v>0</v>
      </c>
      <c r="I27" s="28">
        <f>SUM(I21,I25,I26)</f>
        <v>0</v>
      </c>
      <c r="J27" s="28">
        <f t="shared" si="6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84">
        <f>SUM(C27,C18,C14)</f>
        <v>3063419</v>
      </c>
      <c r="D28" s="84">
        <f>SUM(D27,D18,D14)</f>
        <v>86459</v>
      </c>
      <c r="E28" s="84">
        <f aca="true" t="shared" si="7" ref="E28:J28">SUM(E27,E18,E14)</f>
        <v>3149878</v>
      </c>
      <c r="F28" s="7">
        <f>SUM(F27,F18,F14)</f>
        <v>0</v>
      </c>
      <c r="G28" s="7">
        <f t="shared" si="7"/>
        <v>0</v>
      </c>
      <c r="H28" s="7">
        <f>SUM(H27,H18,H14)</f>
        <v>0</v>
      </c>
      <c r="I28" s="7">
        <f>SUM(I27,I18,I14)</f>
        <v>0</v>
      </c>
      <c r="J28" s="7">
        <f t="shared" si="7"/>
        <v>0</v>
      </c>
      <c r="K28" s="7">
        <f>SUM(K27,K18,K14)</f>
        <v>0</v>
      </c>
      <c r="L28" s="84">
        <f>SUM(L27,L18,L14)</f>
        <v>0</v>
      </c>
      <c r="M28" s="84">
        <f>SUM(M27,M18,M14)</f>
        <v>0</v>
      </c>
      <c r="N28" s="84">
        <f>SUM(N27,N18,N14)</f>
        <v>0</v>
      </c>
    </row>
    <row r="29" spans="1:21" ht="10.5" customHeight="1">
      <c r="A29" s="118" t="s">
        <v>23</v>
      </c>
      <c r="B29" s="118"/>
      <c r="C29" s="43"/>
      <c r="D29" s="43"/>
      <c r="E29" s="43"/>
      <c r="F29" s="1"/>
      <c r="G29" s="1"/>
      <c r="H29" s="1"/>
      <c r="I29" s="1"/>
      <c r="J29" s="1"/>
      <c r="K29" s="1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43">
        <f>'16'!C30+'16'!F30+'16'!I30+'16'!L30</f>
        <v>0</v>
      </c>
      <c r="D30" s="43">
        <f>'16'!D30+'16'!G30+'16'!J30+'16'!M30</f>
        <v>0</v>
      </c>
      <c r="E30" s="43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aca="true" t="shared" si="8" ref="L30:M32">F30+I30</f>
        <v>0</v>
      </c>
      <c r="M30" s="43">
        <f t="shared" si="8"/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43"/>
      <c r="D31" s="43"/>
      <c r="E31" s="43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8"/>
        <v>0</v>
      </c>
      <c r="M31" s="43">
        <f t="shared" si="8"/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43"/>
      <c r="D32" s="43"/>
      <c r="E32" s="43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 t="shared" si="8"/>
        <v>0</v>
      </c>
      <c r="M32" s="43">
        <f t="shared" si="8"/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33">
        <f>SUM(C30:C32)</f>
        <v>0</v>
      </c>
      <c r="D33" s="33">
        <f>SUM(D30:D32)</f>
        <v>0</v>
      </c>
      <c r="E33" s="33">
        <f aca="true" t="shared" si="9" ref="E33:J33">SUM(E30:E32)</f>
        <v>0</v>
      </c>
      <c r="F33" s="5">
        <f>SUM(F30:F32)</f>
        <v>0</v>
      </c>
      <c r="G33" s="5">
        <f t="shared" si="9"/>
        <v>0</v>
      </c>
      <c r="H33" s="5">
        <f>SUM(H30:H32)</f>
        <v>0</v>
      </c>
      <c r="I33" s="5">
        <f>SUM(I30:I32)</f>
        <v>0</v>
      </c>
      <c r="J33" s="5">
        <f t="shared" si="9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43">
        <f>'16'!C34+'16'!F34+'16'!I34+'16'!L34</f>
        <v>0</v>
      </c>
      <c r="D34" s="43">
        <f>'16'!D34+'16'!G34+'16'!J34+'16'!M34</f>
        <v>0</v>
      </c>
      <c r="E34" s="43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 aca="true" t="shared" si="10" ref="L34:M36">F34+I34</f>
        <v>0</v>
      </c>
      <c r="M34" s="43">
        <f t="shared" si="10"/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43">
        <f>'16'!C35+'16'!F35+'16'!I35+'16'!L35</f>
        <v>0</v>
      </c>
      <c r="D35" s="43">
        <f>'16'!D35+'16'!G35+'16'!J35+'16'!M35</f>
        <v>0</v>
      </c>
      <c r="E35" s="43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 t="shared" si="10"/>
        <v>0</v>
      </c>
      <c r="M35" s="43">
        <f t="shared" si="10"/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43">
        <f>'16'!C36+'16'!F36+'16'!I36+'16'!L36</f>
        <v>0</v>
      </c>
      <c r="D36" s="43">
        <f>'16'!D36+'16'!G36+'16'!J36+'16'!M36</f>
        <v>0</v>
      </c>
      <c r="E36" s="43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 t="shared" si="10"/>
        <v>0</v>
      </c>
      <c r="M36" s="43">
        <f t="shared" si="10"/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38">
        <f>SUM(C33:C36)</f>
        <v>0</v>
      </c>
      <c r="D37" s="38">
        <f>SUM(D33:D36)</f>
        <v>0</v>
      </c>
      <c r="E37" s="38">
        <f aca="true" t="shared" si="11" ref="E37:J37">SUM(E33:E36)</f>
        <v>0</v>
      </c>
      <c r="F37" s="15">
        <f>SUM(F33:F36)</f>
        <v>0</v>
      </c>
      <c r="G37" s="15">
        <f t="shared" si="11"/>
        <v>0</v>
      </c>
      <c r="H37" s="15">
        <f>SUM(H33:H36)</f>
        <v>0</v>
      </c>
      <c r="I37" s="15">
        <f>SUM(I33:I36)</f>
        <v>0</v>
      </c>
      <c r="J37" s="15">
        <f t="shared" si="11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43">
        <f>'16'!C38+'16'!F38+'16'!I38+'16'!L38</f>
        <v>0</v>
      </c>
      <c r="D38" s="43">
        <f>'16'!D38+'16'!G38+'16'!J38+'16'!M38</f>
        <v>0</v>
      </c>
      <c r="E38" s="43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aca="true" t="shared" si="12" ref="L38:M40">F38+I38</f>
        <v>0</v>
      </c>
      <c r="M38" s="43">
        <f t="shared" si="12"/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43">
        <f>'16'!C39+'16'!F39+'16'!I39+'16'!L39</f>
        <v>0</v>
      </c>
      <c r="D39" s="43">
        <f>'16'!D39+'16'!G39+'16'!J39+'16'!M39</f>
        <v>0</v>
      </c>
      <c r="E39" s="43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 t="shared" si="12"/>
        <v>0</v>
      </c>
      <c r="M39" s="43">
        <f t="shared" si="12"/>
        <v>0</v>
      </c>
      <c r="N39" s="43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43">
        <f>'16'!C40+'16'!F40+'16'!I40+'16'!L40</f>
        <v>0</v>
      </c>
      <c r="D40" s="43">
        <f>'16'!D40+'16'!G40+'16'!J40+'16'!M40</f>
        <v>0</v>
      </c>
      <c r="E40" s="43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 t="shared" si="12"/>
        <v>0</v>
      </c>
      <c r="M40" s="43">
        <f t="shared" si="12"/>
        <v>0</v>
      </c>
      <c r="N40" s="43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38">
        <f>SUM(C38:C40)</f>
        <v>0</v>
      </c>
      <c r="D41" s="38">
        <f>SUM(D38:D40)</f>
        <v>0</v>
      </c>
      <c r="E41" s="38">
        <f aca="true" t="shared" si="13" ref="E41:J41">SUM(E38:E40)</f>
        <v>0</v>
      </c>
      <c r="F41" s="15">
        <f>SUM(F38:F40)</f>
        <v>0</v>
      </c>
      <c r="G41" s="15">
        <f t="shared" si="13"/>
        <v>0</v>
      </c>
      <c r="H41" s="15">
        <f>SUM(H38:H40)</f>
        <v>0</v>
      </c>
      <c r="I41" s="15">
        <f>SUM(I38:I40)</f>
        <v>0</v>
      </c>
      <c r="J41" s="15">
        <f t="shared" si="13"/>
        <v>0</v>
      </c>
      <c r="K41" s="15">
        <f>SUM(K38:K40)</f>
        <v>0</v>
      </c>
      <c r="L41" s="38">
        <f>SUM(L38:L40)</f>
        <v>0</v>
      </c>
      <c r="M41" s="38">
        <f>SUM(M38:M40)</f>
        <v>0</v>
      </c>
      <c r="N41" s="38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84"/>
      <c r="D42" s="84"/>
      <c r="E42" s="84">
        <f>SUM(C42:D42)</f>
        <v>0</v>
      </c>
      <c r="F42" s="80"/>
      <c r="G42" s="80"/>
      <c r="H42" s="7">
        <f>SUM(F42:G42)</f>
        <v>0</v>
      </c>
      <c r="I42" s="80"/>
      <c r="J42" s="80"/>
      <c r="K42" s="7">
        <f>SUM(I42:J42)</f>
        <v>0</v>
      </c>
      <c r="L42" s="84"/>
      <c r="M42" s="84"/>
      <c r="N42" s="84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00"/>
      <c r="D43" s="100"/>
      <c r="E43" s="101">
        <f>SUM(C43:D43)</f>
        <v>0</v>
      </c>
      <c r="F43" s="80"/>
      <c r="G43" s="80"/>
      <c r="H43" s="96">
        <f>SUM(F43:G43)</f>
        <v>0</v>
      </c>
      <c r="I43" s="80"/>
      <c r="J43" s="80"/>
      <c r="K43" s="96">
        <f>SUM(I43:J43)</f>
        <v>0</v>
      </c>
      <c r="L43" s="100"/>
      <c r="M43" s="100"/>
      <c r="N43" s="101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02">
        <f>SUM(C42:C43)</f>
        <v>0</v>
      </c>
      <c r="D44" s="102">
        <f>SUM(D42:D43)</f>
        <v>0</v>
      </c>
      <c r="E44" s="102">
        <f aca="true" t="shared" si="14" ref="E44:J44">SUM(E42:E43)</f>
        <v>0</v>
      </c>
      <c r="F44" s="97">
        <f>SUM(F42:F43)</f>
        <v>0</v>
      </c>
      <c r="G44" s="97">
        <f t="shared" si="14"/>
        <v>0</v>
      </c>
      <c r="H44" s="97">
        <f>SUM(H42:H43)</f>
        <v>0</v>
      </c>
      <c r="I44" s="97">
        <f>SUM(I42:I43)</f>
        <v>0</v>
      </c>
      <c r="J44" s="97">
        <f t="shared" si="14"/>
        <v>0</v>
      </c>
      <c r="K44" s="97">
        <f>SUM(K42:K43)</f>
        <v>0</v>
      </c>
      <c r="L44" s="102">
        <f>SUM(L42:L43)</f>
        <v>0</v>
      </c>
      <c r="M44" s="102">
        <f>SUM(M42:M43)</f>
        <v>0</v>
      </c>
      <c r="N44" s="102">
        <f>SUM(N42:N43)</f>
        <v>0</v>
      </c>
    </row>
    <row r="45" spans="1:14" ht="12.75">
      <c r="A45" s="40" t="s">
        <v>191</v>
      </c>
      <c r="B45" s="54" t="s">
        <v>22</v>
      </c>
      <c r="C45" s="43"/>
      <c r="D45" s="43"/>
      <c r="E45" s="43">
        <f>SUM(C45:D45)</f>
        <v>0</v>
      </c>
      <c r="F45" s="1"/>
      <c r="G45" s="1"/>
      <c r="H45" s="1">
        <f>SUM(F45:G45)</f>
        <v>0</v>
      </c>
      <c r="I45" s="1"/>
      <c r="J45" s="1"/>
      <c r="K45" s="1">
        <f>SUM(I45:J45)</f>
        <v>0</v>
      </c>
      <c r="L45" s="43"/>
      <c r="M45" s="43"/>
      <c r="N45" s="43">
        <f>SUM(L45:M45)</f>
        <v>0</v>
      </c>
    </row>
    <row r="46" spans="1:14" ht="13.5" thickBot="1">
      <c r="A46" s="40" t="s">
        <v>192</v>
      </c>
      <c r="B46" s="54" t="s">
        <v>145</v>
      </c>
      <c r="C46" s="43"/>
      <c r="D46" s="43"/>
      <c r="E46" s="43">
        <f>SUM(C46:D46)</f>
        <v>0</v>
      </c>
      <c r="F46" s="1"/>
      <c r="G46" s="1"/>
      <c r="H46" s="1">
        <f>SUM(F46:G46)</f>
        <v>0</v>
      </c>
      <c r="I46" s="1"/>
      <c r="J46" s="1"/>
      <c r="K46" s="1">
        <f>SUM(I46:J46)</f>
        <v>0</v>
      </c>
      <c r="L46" s="43"/>
      <c r="M46" s="43"/>
      <c r="N46" s="43">
        <f>SUM(L46:M46)</f>
        <v>0</v>
      </c>
    </row>
    <row r="47" spans="1:14" ht="13.5" thickBot="1">
      <c r="A47" s="41" t="s">
        <v>20</v>
      </c>
      <c r="B47" s="55" t="s">
        <v>30</v>
      </c>
      <c r="C47" s="88">
        <f>SUM(C45:C46)</f>
        <v>0</v>
      </c>
      <c r="D47" s="88">
        <f>SUM(D45:D46)</f>
        <v>0</v>
      </c>
      <c r="E47" s="88">
        <f aca="true" t="shared" si="15" ref="E47:J47">SUM(E45:E46)</f>
        <v>0</v>
      </c>
      <c r="F47" s="32">
        <f>SUM(F45:F46)</f>
        <v>0</v>
      </c>
      <c r="G47" s="32">
        <f t="shared" si="15"/>
        <v>0</v>
      </c>
      <c r="H47" s="32">
        <f>SUM(H45:H46)</f>
        <v>0</v>
      </c>
      <c r="I47" s="32">
        <f>SUM(I45:I46)</f>
        <v>0</v>
      </c>
      <c r="J47" s="32">
        <f t="shared" si="15"/>
        <v>0</v>
      </c>
      <c r="K47" s="32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84"/>
      <c r="D48" s="84"/>
      <c r="E48" s="84">
        <f>SUM(C48:D48)</f>
        <v>0</v>
      </c>
      <c r="F48" s="4"/>
      <c r="G48" s="4"/>
      <c r="H48" s="4">
        <f>SUM(F48:G48)</f>
        <v>0</v>
      </c>
      <c r="I48" s="4"/>
      <c r="J48" s="4"/>
      <c r="K48" s="4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88">
        <f>SUM(C47,C44,C48)</f>
        <v>0</v>
      </c>
      <c r="D49" s="88">
        <f>SUM(D47,D44,D48)</f>
        <v>0</v>
      </c>
      <c r="E49" s="88">
        <f aca="true" t="shared" si="16" ref="E49:J49">SUM(E47,E44,E48)</f>
        <v>0</v>
      </c>
      <c r="F49" s="32">
        <f>SUM(F47,F44,F48)</f>
        <v>0</v>
      </c>
      <c r="G49" s="32">
        <f t="shared" si="16"/>
        <v>0</v>
      </c>
      <c r="H49" s="32">
        <f>SUM(H47,H44,H48)</f>
        <v>0</v>
      </c>
      <c r="I49" s="32">
        <f>SUM(I47,I44,I48)</f>
        <v>0</v>
      </c>
      <c r="J49" s="32">
        <f t="shared" si="16"/>
        <v>0</v>
      </c>
      <c r="K49" s="32">
        <f>SUM(K47,K44,K48)</f>
        <v>0</v>
      </c>
      <c r="L49" s="88">
        <f>SUM(L47,L44,L48)</f>
        <v>0</v>
      </c>
      <c r="M49" s="88">
        <f>SUM(M47,M44,M48)</f>
        <v>0</v>
      </c>
      <c r="N49" s="88">
        <f>SUM(N47,N44,N48)</f>
        <v>0</v>
      </c>
    </row>
    <row r="50" spans="1:29" s="51" customFormat="1" ht="13.5" thickBot="1">
      <c r="A50" s="23"/>
      <c r="B50" s="29" t="s">
        <v>155</v>
      </c>
      <c r="C50" s="103">
        <f>SUM(C49,C41,C37)</f>
        <v>0</v>
      </c>
      <c r="D50" s="103">
        <f>SUM(D49,D41,D37)</f>
        <v>0</v>
      </c>
      <c r="E50" s="103">
        <f aca="true" t="shared" si="17" ref="E50:J50">SUM(E49,E41,E37)</f>
        <v>0</v>
      </c>
      <c r="F50" s="68">
        <f>SUM(F49,F41,F37)</f>
        <v>0</v>
      </c>
      <c r="G50" s="68">
        <f t="shared" si="17"/>
        <v>0</v>
      </c>
      <c r="H50" s="68">
        <f>SUM(H49,H41,H37)</f>
        <v>0</v>
      </c>
      <c r="I50" s="68">
        <f>SUM(I49,I41,I37)</f>
        <v>0</v>
      </c>
      <c r="J50" s="68">
        <f t="shared" si="17"/>
        <v>0</v>
      </c>
      <c r="K50" s="68">
        <f>SUM(K49,K41,K37)</f>
        <v>0</v>
      </c>
      <c r="L50" s="103">
        <f>SUM(L49,L41,L37)</f>
        <v>0</v>
      </c>
      <c r="M50" s="103">
        <f>SUM(M49,M41,M37)</f>
        <v>0</v>
      </c>
      <c r="N50" s="103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89">
        <f>'16'!C51+'16'!F51+'16'!I51+'16'!L51</f>
        <v>0</v>
      </c>
      <c r="D51" s="89">
        <f>'16'!D51+'16'!G51+'16'!J51+'16'!M51</f>
        <v>0</v>
      </c>
      <c r="E51" s="89">
        <f>'16'!E51+'16'!H51+'16'!K51+'16'!N51</f>
        <v>0</v>
      </c>
      <c r="F51" s="10"/>
      <c r="G51" s="10"/>
      <c r="H51" s="10"/>
      <c r="I51" s="10"/>
      <c r="J51" s="10"/>
      <c r="K51" s="10"/>
      <c r="L51" s="98"/>
      <c r="M51" s="98"/>
      <c r="N51" s="98"/>
    </row>
    <row r="52" spans="1:14" ht="12.75">
      <c r="A52" s="59"/>
      <c r="B52" s="58" t="s">
        <v>32</v>
      </c>
      <c r="C52" s="90"/>
      <c r="D52" s="90"/>
      <c r="E52" s="90"/>
      <c r="F52" s="60"/>
      <c r="G52" s="27"/>
      <c r="H52" s="60"/>
      <c r="I52" s="60"/>
      <c r="J52" s="27"/>
      <c r="K52" s="60"/>
      <c r="L52" s="99"/>
      <c r="M52" s="99"/>
      <c r="N52" s="99"/>
    </row>
    <row r="53" spans="8:14" ht="12.75">
      <c r="H53" s="30"/>
      <c r="K53" s="30"/>
      <c r="L53" s="37"/>
      <c r="M53" s="37"/>
      <c r="N53" s="37"/>
    </row>
    <row r="54" spans="8:14" ht="12.75">
      <c r="H54" s="30"/>
      <c r="K54" s="30"/>
      <c r="L54" s="37"/>
      <c r="M54" s="37"/>
      <c r="N54" s="37"/>
    </row>
    <row r="55" spans="8:14" ht="12.75">
      <c r="H55" s="30"/>
      <c r="K55" s="30"/>
      <c r="L55" s="37"/>
      <c r="M55" s="37"/>
      <c r="N55" s="37"/>
    </row>
    <row r="56" spans="11:14" ht="12.75">
      <c r="K56" s="30"/>
      <c r="L56" s="37"/>
      <c r="M56" s="37"/>
      <c r="N56" s="37"/>
    </row>
    <row r="57" spans="11:14" ht="12.75">
      <c r="K57" s="30"/>
      <c r="L57" s="37"/>
      <c r="M57" s="37"/>
      <c r="N57" s="37"/>
    </row>
    <row r="58" spans="11:14" ht="12.75">
      <c r="K58" s="30"/>
      <c r="L58" s="37"/>
      <c r="M58" s="37"/>
      <c r="N58" s="37"/>
    </row>
    <row r="59" spans="12:29" ht="12.75">
      <c r="L59" s="37"/>
      <c r="M59" s="37"/>
      <c r="N59" s="37"/>
      <c r="AA59" s="1"/>
      <c r="AB59" s="1"/>
      <c r="AC59" s="1"/>
    </row>
    <row r="60" spans="12:29" ht="12.75">
      <c r="L60" s="37"/>
      <c r="M60" s="37"/>
      <c r="N60" s="37"/>
      <c r="AA60" s="1"/>
      <c r="AB60" s="1"/>
      <c r="AC60" s="1"/>
    </row>
    <row r="61" spans="12:29" ht="12.75">
      <c r="L61" s="37"/>
      <c r="M61" s="37"/>
      <c r="N61" s="37"/>
      <c r="AA61" s="1"/>
      <c r="AB61" s="1"/>
      <c r="AC61" s="1"/>
    </row>
    <row r="62" spans="12:29" ht="12.75">
      <c r="L62" s="37"/>
      <c r="M62" s="37"/>
      <c r="N62" s="37"/>
      <c r="AA62" s="1"/>
      <c r="AB62" s="1"/>
      <c r="AC62" s="1"/>
    </row>
    <row r="63" spans="12:29" ht="12.75">
      <c r="L63" s="37"/>
      <c r="M63" s="37"/>
      <c r="N63" s="37"/>
      <c r="AA63" s="6"/>
      <c r="AB63" s="6"/>
      <c r="AC63" s="6"/>
    </row>
    <row r="64" spans="12:29" ht="12.75">
      <c r="L64" s="37"/>
      <c r="M64" s="37"/>
      <c r="N64" s="37"/>
      <c r="AA64" s="6"/>
      <c r="AB64" s="6"/>
      <c r="AC64" s="6"/>
    </row>
    <row r="65" spans="12:29" ht="12.75">
      <c r="L65" s="37"/>
      <c r="M65" s="37"/>
      <c r="N65" s="37"/>
      <c r="AA65" s="1"/>
      <c r="AB65" s="1"/>
      <c r="AC65" s="1"/>
    </row>
    <row r="66" spans="12:29" ht="12.75">
      <c r="L66" s="37"/>
      <c r="M66" s="37"/>
      <c r="N66" s="37"/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N19" sqref="N19:N20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1203</v>
      </c>
      <c r="D3" s="115"/>
      <c r="E3" s="115"/>
      <c r="F3" s="115">
        <v>1204</v>
      </c>
      <c r="G3" s="115"/>
      <c r="H3" s="115"/>
      <c r="I3" s="130" t="s">
        <v>76</v>
      </c>
      <c r="J3" s="130"/>
      <c r="K3" s="130"/>
      <c r="L3" s="132">
        <v>1200</v>
      </c>
      <c r="M3" s="132"/>
      <c r="N3" s="132"/>
    </row>
    <row r="4" spans="1:14" s="86" customFormat="1" ht="24" customHeight="1" thickBot="1">
      <c r="A4" s="113"/>
      <c r="B4" s="113"/>
      <c r="C4" s="109" t="s">
        <v>77</v>
      </c>
      <c r="D4" s="109"/>
      <c r="E4" s="109"/>
      <c r="F4" s="109" t="s">
        <v>78</v>
      </c>
      <c r="G4" s="109"/>
      <c r="H4" s="109"/>
      <c r="I4" s="130"/>
      <c r="J4" s="130"/>
      <c r="K4" s="130"/>
      <c r="L4" s="133" t="s">
        <v>79</v>
      </c>
      <c r="M4" s="133"/>
      <c r="N4" s="133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43"/>
      <c r="J8" s="43"/>
      <c r="K8" s="43"/>
      <c r="L8" s="43"/>
      <c r="M8" s="43"/>
      <c r="N8" s="43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 aca="true" t="shared" si="0" ref="I9:J13">C9+F9</f>
        <v>0</v>
      </c>
      <c r="J9" s="43">
        <f t="shared" si="0"/>
        <v>0</v>
      </c>
      <c r="K9" s="43">
        <f>SUM(I9:J9)</f>
        <v>0</v>
      </c>
      <c r="L9" s="43">
        <f>'17'!F9+'17'!I9+'18'!C9+'18'!F9</f>
        <v>0</v>
      </c>
      <c r="M9" s="43">
        <f>'17'!G9+'17'!J9+'18'!D9+'18'!G9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 t="shared" si="0"/>
        <v>0</v>
      </c>
      <c r="J10" s="43">
        <f t="shared" si="0"/>
        <v>0</v>
      </c>
      <c r="K10" s="43">
        <f>SUM(I10:J10)</f>
        <v>0</v>
      </c>
      <c r="L10" s="43">
        <f>'17'!F10+'17'!I10+'18'!C10+'18'!F10</f>
        <v>0</v>
      </c>
      <c r="M10" s="43">
        <f>'17'!G10+'17'!J10+'18'!D10+'18'!G10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 t="shared" si="0"/>
        <v>0</v>
      </c>
      <c r="J11" s="43">
        <f t="shared" si="0"/>
        <v>0</v>
      </c>
      <c r="K11" s="43">
        <f>SUM(I11:J11)</f>
        <v>0</v>
      </c>
      <c r="L11" s="43">
        <f>'17'!F11+'17'!I11+'18'!C11+'18'!F11</f>
        <v>0</v>
      </c>
      <c r="M11" s="43">
        <f>'17'!G11+'17'!J11+'18'!D11+'18'!G11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 t="shared" si="0"/>
        <v>0</v>
      </c>
      <c r="J12" s="43">
        <f t="shared" si="0"/>
        <v>0</v>
      </c>
      <c r="K12" s="43">
        <f>SUM(I12:J12)</f>
        <v>0</v>
      </c>
      <c r="L12" s="43">
        <f>'17'!F12+'17'!I12+'18'!C12+'18'!F12</f>
        <v>0</v>
      </c>
      <c r="M12" s="43">
        <f>'17'!G12+'17'!J12+'18'!D12+'18'!G12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43">
        <f t="shared" si="0"/>
        <v>0</v>
      </c>
      <c r="J13" s="43">
        <f t="shared" si="0"/>
        <v>0</v>
      </c>
      <c r="K13" s="43">
        <f>SUM(I13:J13)</f>
        <v>0</v>
      </c>
      <c r="L13" s="43">
        <f>'17'!F13+'17'!I13+'18'!C13+'18'!F13</f>
        <v>0</v>
      </c>
      <c r="M13" s="43">
        <f>'17'!G13+'17'!J13+'18'!D13+'18'!G13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>SUM(D9:D13)</f>
        <v>0</v>
      </c>
      <c r="E14" s="15">
        <f>SUM(E9:E13)</f>
        <v>0</v>
      </c>
      <c r="F14" s="15">
        <f>SUM(F9:F13)</f>
        <v>0</v>
      </c>
      <c r="G14" s="15">
        <f>SUM(G9:G13)</f>
        <v>0</v>
      </c>
      <c r="H14" s="15">
        <f aca="true" t="shared" si="1" ref="H14:N14">SUM(H9:H13)</f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43">
        <f aca="true" t="shared" si="2" ref="I15:J17">C15+F15</f>
        <v>0</v>
      </c>
      <c r="J15" s="43">
        <f t="shared" si="2"/>
        <v>0</v>
      </c>
      <c r="K15" s="43">
        <f>SUM(I15:J15)</f>
        <v>0</v>
      </c>
      <c r="L15" s="43">
        <f>'17'!F15+'17'!I15+'18'!C15+'18'!F15</f>
        <v>0</v>
      </c>
      <c r="M15" s="43">
        <f>'17'!G15+'17'!J15+'18'!D15+'18'!G15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>
        <f t="shared" si="2"/>
        <v>0</v>
      </c>
      <c r="J16" s="43">
        <f t="shared" si="2"/>
        <v>0</v>
      </c>
      <c r="K16" s="43">
        <f>SUM(I16:J16)</f>
        <v>0</v>
      </c>
      <c r="L16" s="43">
        <f>'17'!F16+'17'!I16+'18'!C16+'18'!F16</f>
        <v>0</v>
      </c>
      <c r="M16" s="43">
        <f>'17'!G16+'17'!J16+'18'!D16+'18'!G16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18000</v>
      </c>
      <c r="D17" s="1"/>
      <c r="E17" s="1">
        <f>SUM(C17:D17)</f>
        <v>18000</v>
      </c>
      <c r="F17" s="1"/>
      <c r="G17" s="1"/>
      <c r="H17" s="1">
        <f>SUM(F17:G17)</f>
        <v>0</v>
      </c>
      <c r="I17" s="43">
        <f t="shared" si="2"/>
        <v>18000</v>
      </c>
      <c r="J17" s="43">
        <f t="shared" si="2"/>
        <v>0</v>
      </c>
      <c r="K17" s="43">
        <f>SUM(I17:J17)</f>
        <v>18000</v>
      </c>
      <c r="L17" s="43">
        <f>'17'!F17+'17'!I17+'18'!C17+'18'!F17</f>
        <v>18000</v>
      </c>
      <c r="M17" s="43">
        <f>'17'!G17+'17'!J17+'18'!D17+'18'!G17</f>
        <v>0</v>
      </c>
      <c r="N17" s="43">
        <f>SUM(L17:M17)</f>
        <v>18000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18000</v>
      </c>
      <c r="D18" s="15">
        <f>SUM(D15:D17)</f>
        <v>0</v>
      </c>
      <c r="E18" s="15">
        <f>SUM(E15:E17)</f>
        <v>18000</v>
      </c>
      <c r="F18" s="15">
        <f>SUM(F15:F17)</f>
        <v>0</v>
      </c>
      <c r="G18" s="15">
        <f>SUM(G15:G17)</f>
        <v>0</v>
      </c>
      <c r="H18" s="15">
        <f aca="true" t="shared" si="3" ref="H18:N18">SUM(H15:H17)</f>
        <v>0</v>
      </c>
      <c r="I18" s="38">
        <f t="shared" si="3"/>
        <v>18000</v>
      </c>
      <c r="J18" s="38">
        <f t="shared" si="3"/>
        <v>0</v>
      </c>
      <c r="K18" s="38">
        <f t="shared" si="3"/>
        <v>18000</v>
      </c>
      <c r="L18" s="38">
        <f t="shared" si="3"/>
        <v>18000</v>
      </c>
      <c r="M18" s="38">
        <f t="shared" si="3"/>
        <v>0</v>
      </c>
      <c r="N18" s="38">
        <f t="shared" si="3"/>
        <v>18000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38"/>
      <c r="J19" s="38"/>
      <c r="K19" s="38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38"/>
      <c r="J20" s="38"/>
      <c r="K20" s="38"/>
      <c r="L20" s="38"/>
      <c r="M20" s="38"/>
      <c r="N20" s="38">
        <f>SUM(L20:M20)</f>
        <v>0</v>
      </c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4" ref="D21:N21">SUM(D19:D20)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43">
        <f aca="true" t="shared" si="5" ref="I22:J24">C22+F22</f>
        <v>0</v>
      </c>
      <c r="J22" s="43">
        <f t="shared" si="5"/>
        <v>0</v>
      </c>
      <c r="K22" s="84">
        <f>SUM(I22:J22)</f>
        <v>0</v>
      </c>
      <c r="L22" s="43">
        <f>'17'!F22+'17'!I22+'18'!C22+'18'!F22</f>
        <v>0</v>
      </c>
      <c r="M22" s="43">
        <f>'17'!G22+'17'!J22+'18'!D22+'18'!G22</f>
        <v>0</v>
      </c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>
        <v>0</v>
      </c>
      <c r="G23" s="72"/>
      <c r="H23" s="7">
        <f>SUM(F23:G23)</f>
        <v>0</v>
      </c>
      <c r="I23" s="43">
        <f t="shared" si="5"/>
        <v>0</v>
      </c>
      <c r="J23" s="43">
        <f t="shared" si="5"/>
        <v>0</v>
      </c>
      <c r="K23" s="84">
        <f>SUM(I23:J23)</f>
        <v>0</v>
      </c>
      <c r="L23" s="43">
        <f>'17'!F23+'17'!I23+'18'!C23+'18'!F23</f>
        <v>0</v>
      </c>
      <c r="M23" s="43">
        <f>'17'!G23+'17'!J23+'18'!D23+'18'!G23</f>
        <v>0</v>
      </c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43">
        <f t="shared" si="5"/>
        <v>0</v>
      </c>
      <c r="J24" s="43">
        <f t="shared" si="5"/>
        <v>0</v>
      </c>
      <c r="K24" s="84">
        <f>SUM(I24:J24)</f>
        <v>0</v>
      </c>
      <c r="L24" s="43">
        <f>'17'!F24+'17'!I24+'18'!C24+'18'!F24</f>
        <v>0</v>
      </c>
      <c r="M24" s="43">
        <f>'17'!G24+'17'!J24+'18'!D24+'18'!G24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>SUM(D22:D24)</f>
        <v>0</v>
      </c>
      <c r="E25" s="15">
        <f>SUM(E22:E24)</f>
        <v>0</v>
      </c>
      <c r="F25" s="15">
        <f>SUM(F22:F24)</f>
        <v>0</v>
      </c>
      <c r="G25" s="15">
        <f>SUM(G22:G24)</f>
        <v>0</v>
      </c>
      <c r="H25" s="15">
        <f aca="true" t="shared" si="6" ref="H25:N25">SUM(H22:H24)</f>
        <v>0</v>
      </c>
      <c r="I25" s="38">
        <f t="shared" si="6"/>
        <v>0</v>
      </c>
      <c r="J25" s="38">
        <f t="shared" si="6"/>
        <v>0</v>
      </c>
      <c r="K25" s="38">
        <f t="shared" si="6"/>
        <v>0</v>
      </c>
      <c r="L25" s="38">
        <f t="shared" si="6"/>
        <v>0</v>
      </c>
      <c r="M25" s="38">
        <f t="shared" si="6"/>
        <v>0</v>
      </c>
      <c r="N25" s="38">
        <f t="shared" si="6"/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84"/>
      <c r="J26" s="84"/>
      <c r="K26" s="84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>SUM(D21,D25,D26)</f>
        <v>0</v>
      </c>
      <c r="E27" s="28">
        <f>SUM(E21,E25,E26)</f>
        <v>0</v>
      </c>
      <c r="F27" s="28">
        <f>SUM(F21,F25,F26)</f>
        <v>0</v>
      </c>
      <c r="G27" s="28">
        <f>SUM(G21,G25,G26)</f>
        <v>0</v>
      </c>
      <c r="H27" s="28">
        <f aca="true" t="shared" si="7" ref="H27:N27">SUM(H21,H25,H26)</f>
        <v>0</v>
      </c>
      <c r="I27" s="88">
        <f t="shared" si="7"/>
        <v>0</v>
      </c>
      <c r="J27" s="88">
        <f t="shared" si="7"/>
        <v>0</v>
      </c>
      <c r="K27" s="88">
        <f t="shared" si="7"/>
        <v>0</v>
      </c>
      <c r="L27" s="88">
        <f t="shared" si="7"/>
        <v>0</v>
      </c>
      <c r="M27" s="88">
        <f t="shared" si="7"/>
        <v>0</v>
      </c>
      <c r="N27" s="88">
        <f t="shared" si="7"/>
        <v>0</v>
      </c>
    </row>
    <row r="28" spans="1:14" s="29" customFormat="1" ht="10.5" customHeight="1">
      <c r="A28" s="23"/>
      <c r="B28" s="29" t="s">
        <v>154</v>
      </c>
      <c r="C28" s="6">
        <f>SUM(C27,C18,C14)</f>
        <v>18000</v>
      </c>
      <c r="D28" s="6">
        <f>SUM(D27,D18,D14)</f>
        <v>0</v>
      </c>
      <c r="E28" s="6">
        <f>SUM(E27,E18,E14)</f>
        <v>18000</v>
      </c>
      <c r="F28" s="6">
        <f>SUM(F27,F18,F14)</f>
        <v>0</v>
      </c>
      <c r="G28" s="6">
        <f>SUM(G27,G18,G14)</f>
        <v>0</v>
      </c>
      <c r="H28" s="6">
        <f aca="true" t="shared" si="8" ref="H28:N28">SUM(H27,H18,H14)</f>
        <v>0</v>
      </c>
      <c r="I28" s="43">
        <f t="shared" si="8"/>
        <v>18000</v>
      </c>
      <c r="J28" s="43">
        <f t="shared" si="8"/>
        <v>0</v>
      </c>
      <c r="K28" s="43">
        <f t="shared" si="8"/>
        <v>18000</v>
      </c>
      <c r="L28" s="43">
        <f t="shared" si="8"/>
        <v>18000</v>
      </c>
      <c r="M28" s="43">
        <f t="shared" si="8"/>
        <v>0</v>
      </c>
      <c r="N28" s="43">
        <f t="shared" si="8"/>
        <v>18000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43"/>
      <c r="J29" s="43"/>
      <c r="K29" s="43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43">
        <f aca="true" t="shared" si="9" ref="I30:J32">C30+F30</f>
        <v>0</v>
      </c>
      <c r="J30" s="43">
        <f t="shared" si="9"/>
        <v>0</v>
      </c>
      <c r="K30" s="43">
        <f>SUM(I30:J30)</f>
        <v>0</v>
      </c>
      <c r="L30" s="43">
        <f>'17'!F30+'17'!I30+'18'!C30+'18'!F30</f>
        <v>0</v>
      </c>
      <c r="M30" s="43">
        <f>'17'!G30+'17'!J30+'18'!D30+'18'!G30</f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>
        <f t="shared" si="9"/>
        <v>0</v>
      </c>
      <c r="J31" s="43">
        <f t="shared" si="9"/>
        <v>0</v>
      </c>
      <c r="K31" s="43">
        <f>SUM(I31:J31)</f>
        <v>0</v>
      </c>
      <c r="L31" s="43">
        <f>'17'!F31+'17'!I31+'18'!C31+'18'!F31</f>
        <v>0</v>
      </c>
      <c r="M31" s="43">
        <f>'17'!G31+'17'!J31+'18'!D31+'18'!G31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43">
        <f t="shared" si="9"/>
        <v>0</v>
      </c>
      <c r="J32" s="43">
        <f t="shared" si="9"/>
        <v>0</v>
      </c>
      <c r="K32" s="43">
        <f>SUM(I32:J32)</f>
        <v>0</v>
      </c>
      <c r="L32" s="43">
        <f>'17'!F32+'17'!I32+'18'!C32+'18'!F32</f>
        <v>0</v>
      </c>
      <c r="M32" s="43">
        <f>'17'!G32+'17'!J32+'18'!D32+'18'!G32</f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>SUM(D30:D32)</f>
        <v>0</v>
      </c>
      <c r="E33" s="5">
        <f>SUM(E30:E32)</f>
        <v>0</v>
      </c>
      <c r="F33" s="5">
        <f>SUM(F30:F32)</f>
        <v>0</v>
      </c>
      <c r="G33" s="5">
        <f>SUM(G30:G32)</f>
        <v>0</v>
      </c>
      <c r="H33" s="5">
        <f aca="true" t="shared" si="10" ref="H33:N33">SUM(H30:H32)</f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43">
        <f aca="true" t="shared" si="11" ref="I34:J36">C34+F34</f>
        <v>0</v>
      </c>
      <c r="J34" s="43">
        <f t="shared" si="11"/>
        <v>0</v>
      </c>
      <c r="K34" s="43">
        <f>SUM(I34:J34)</f>
        <v>0</v>
      </c>
      <c r="L34" s="43">
        <f>'17'!F34+'17'!I34+'18'!C34+'18'!F34</f>
        <v>0</v>
      </c>
      <c r="M34" s="43">
        <f>'17'!G34+'17'!J34+'18'!D34+'18'!G34</f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43">
        <f t="shared" si="11"/>
        <v>0</v>
      </c>
      <c r="J35" s="43">
        <f t="shared" si="11"/>
        <v>0</v>
      </c>
      <c r="K35" s="43">
        <f>SUM(I35:J35)</f>
        <v>0</v>
      </c>
      <c r="L35" s="43">
        <f>'17'!F35+'17'!I35+'18'!C35+'18'!F35</f>
        <v>0</v>
      </c>
      <c r="M35" s="43">
        <f>'17'!G35+'17'!J35+'18'!D35+'18'!G35</f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43">
        <f t="shared" si="11"/>
        <v>0</v>
      </c>
      <c r="J36" s="43">
        <f t="shared" si="11"/>
        <v>0</v>
      </c>
      <c r="K36" s="43">
        <f>SUM(I36:J36)</f>
        <v>0</v>
      </c>
      <c r="L36" s="43">
        <f>'17'!F36+'17'!I36+'18'!C36+'18'!F36</f>
        <v>0</v>
      </c>
      <c r="M36" s="43">
        <f>'17'!G36+'17'!J36+'18'!D36+'18'!G36</f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>SUM(D33:D36)</f>
        <v>0</v>
      </c>
      <c r="E37" s="15">
        <f>SUM(E33:E36)</f>
        <v>0</v>
      </c>
      <c r="F37" s="15">
        <f>SUM(F33:F36)</f>
        <v>0</v>
      </c>
      <c r="G37" s="15">
        <f>SUM(G33:G36)</f>
        <v>0</v>
      </c>
      <c r="H37" s="15">
        <f aca="true" t="shared" si="12" ref="H37:N37">SUM(H33:H36)</f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8">
        <f t="shared" si="12"/>
        <v>0</v>
      </c>
      <c r="M37" s="38">
        <f t="shared" si="12"/>
        <v>0</v>
      </c>
      <c r="N37" s="38">
        <f t="shared" si="12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43">
        <f aca="true" t="shared" si="13" ref="I38:J40">C38+F38</f>
        <v>0</v>
      </c>
      <c r="J38" s="43">
        <f t="shared" si="13"/>
        <v>0</v>
      </c>
      <c r="K38" s="43">
        <f>SUM(I38:J38)</f>
        <v>0</v>
      </c>
      <c r="L38" s="43">
        <f>'17'!F38+'17'!I38+'18'!C38+'18'!F38</f>
        <v>0</v>
      </c>
      <c r="M38" s="43">
        <f>'17'!G38+'17'!J38+'18'!D38+'18'!G38</f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43">
        <f t="shared" si="13"/>
        <v>0</v>
      </c>
      <c r="J39" s="43">
        <f t="shared" si="13"/>
        <v>0</v>
      </c>
      <c r="K39" s="43">
        <f>SUM(I39:J39)</f>
        <v>0</v>
      </c>
      <c r="L39" s="43">
        <f>'17'!F39+'17'!I39+'18'!C39+'18'!F39</f>
        <v>0</v>
      </c>
      <c r="M39" s="43">
        <f>'17'!G39+'17'!J39+'18'!D39+'18'!G39</f>
        <v>0</v>
      </c>
      <c r="N39" s="43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43">
        <f t="shared" si="13"/>
        <v>0</v>
      </c>
      <c r="J40" s="43">
        <f t="shared" si="13"/>
        <v>0</v>
      </c>
      <c r="K40" s="43">
        <f>SUM(I40:J40)</f>
        <v>0</v>
      </c>
      <c r="L40" s="43">
        <f>'17'!F40+'17'!I40+'18'!C40+'18'!F40</f>
        <v>0</v>
      </c>
      <c r="M40" s="43">
        <f>'17'!G40+'17'!J40+'18'!D40+'18'!G40</f>
        <v>0</v>
      </c>
      <c r="N40" s="43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>SUM(D38:D40)</f>
        <v>0</v>
      </c>
      <c r="E41" s="15">
        <f>SUM(E38:E40)</f>
        <v>0</v>
      </c>
      <c r="F41" s="15">
        <f>SUM(F38:F40)</f>
        <v>0</v>
      </c>
      <c r="G41" s="15">
        <f>SUM(G38:G40)</f>
        <v>0</v>
      </c>
      <c r="H41" s="15">
        <f aca="true" t="shared" si="14" ref="H41:N41">SUM(H38:H40)</f>
        <v>0</v>
      </c>
      <c r="I41" s="38">
        <f t="shared" si="14"/>
        <v>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 t="shared" si="14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84"/>
      <c r="J42" s="84"/>
      <c r="K42" s="38">
        <f>SUM(I42:J42)</f>
        <v>0</v>
      </c>
      <c r="L42" s="84"/>
      <c r="M42" s="84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38"/>
      <c r="J43" s="38"/>
      <c r="K43" s="38">
        <f>SUM(I43:J43)</f>
        <v>0</v>
      </c>
      <c r="L43" s="38"/>
      <c r="M43" s="38"/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>SUM(D42:D43)</f>
        <v>0</v>
      </c>
      <c r="E44" s="15">
        <f>SUM(E42:E43)</f>
        <v>0</v>
      </c>
      <c r="F44" s="15">
        <f>SUM(F42:F43)</f>
        <v>0</v>
      </c>
      <c r="G44" s="15">
        <f>SUM(G42:G43)</f>
        <v>0</v>
      </c>
      <c r="H44" s="15">
        <f aca="true" t="shared" si="15" ref="H44:N44">SUM(H42:H43)</f>
        <v>0</v>
      </c>
      <c r="I44" s="38">
        <f t="shared" si="15"/>
        <v>0</v>
      </c>
      <c r="J44" s="38">
        <f t="shared" si="15"/>
        <v>0</v>
      </c>
      <c r="K44" s="38">
        <f t="shared" si="15"/>
        <v>0</v>
      </c>
      <c r="L44" s="38">
        <f t="shared" si="15"/>
        <v>0</v>
      </c>
      <c r="M44" s="38">
        <f t="shared" si="15"/>
        <v>0</v>
      </c>
      <c r="N44" s="38">
        <f t="shared" si="15"/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/>
      <c r="M45" s="84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84"/>
      <c r="J46" s="84"/>
      <c r="K46" s="84">
        <f>SUM(I46:J46)</f>
        <v>0</v>
      </c>
      <c r="L46" s="84"/>
      <c r="M46" s="84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>SUM(D45:D46)</f>
        <v>0</v>
      </c>
      <c r="E47" s="28">
        <f>SUM(E45:E46)</f>
        <v>0</v>
      </c>
      <c r="F47" s="28">
        <f>SUM(F45:F46)</f>
        <v>0</v>
      </c>
      <c r="G47" s="28">
        <f>SUM(G45:G46)</f>
        <v>0</v>
      </c>
      <c r="H47" s="28">
        <f aca="true" t="shared" si="16" ref="H47:N47">SUM(H45:H46)</f>
        <v>0</v>
      </c>
      <c r="I47" s="88">
        <f t="shared" si="16"/>
        <v>0</v>
      </c>
      <c r="J47" s="88">
        <f t="shared" si="16"/>
        <v>0</v>
      </c>
      <c r="K47" s="88">
        <f t="shared" si="16"/>
        <v>0</v>
      </c>
      <c r="L47" s="88">
        <f t="shared" si="16"/>
        <v>0</v>
      </c>
      <c r="M47" s="88">
        <f t="shared" si="16"/>
        <v>0</v>
      </c>
      <c r="N47" s="88">
        <f t="shared" si="16"/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84"/>
      <c r="J48" s="84"/>
      <c r="K48" s="84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>SUM(D47,D44,D48)</f>
        <v>0</v>
      </c>
      <c r="E49" s="28">
        <f>SUM(E47,E44,E48)</f>
        <v>0</v>
      </c>
      <c r="F49" s="28">
        <f>SUM(F47,F44,F48)</f>
        <v>0</v>
      </c>
      <c r="G49" s="28">
        <f>SUM(G47,G44,G48)</f>
        <v>0</v>
      </c>
      <c r="H49" s="28">
        <f aca="true" t="shared" si="17" ref="H49:N49">SUM(H47,H44,H48)</f>
        <v>0</v>
      </c>
      <c r="I49" s="88">
        <f t="shared" si="17"/>
        <v>0</v>
      </c>
      <c r="J49" s="88">
        <f t="shared" si="17"/>
        <v>0</v>
      </c>
      <c r="K49" s="88">
        <f t="shared" si="17"/>
        <v>0</v>
      </c>
      <c r="L49" s="88">
        <f t="shared" si="17"/>
        <v>0</v>
      </c>
      <c r="M49" s="88">
        <f t="shared" si="17"/>
        <v>0</v>
      </c>
      <c r="N49" s="88">
        <f t="shared" si="17"/>
        <v>0</v>
      </c>
    </row>
    <row r="50" spans="1:29" s="51" customFormat="1" ht="13.5" thickBot="1">
      <c r="A50" s="23"/>
      <c r="B50" s="29" t="s">
        <v>155</v>
      </c>
      <c r="C50" s="6">
        <f>SUM(C49,C41,C37)</f>
        <v>0</v>
      </c>
      <c r="D50" s="6">
        <f>SUM(D49,D41,D37)</f>
        <v>0</v>
      </c>
      <c r="E50" s="6">
        <f>SUM(E49,E41,E37)</f>
        <v>0</v>
      </c>
      <c r="F50" s="6">
        <f>SUM(F49,F41,F37)</f>
        <v>0</v>
      </c>
      <c r="G50" s="6">
        <f>SUM(G49,G41,G37)</f>
        <v>0</v>
      </c>
      <c r="H50" s="6">
        <f aca="true" t="shared" si="18" ref="H50:N50">SUM(H49,H41,H37)</f>
        <v>0</v>
      </c>
      <c r="I50" s="43">
        <f t="shared" si="18"/>
        <v>0</v>
      </c>
      <c r="J50" s="43">
        <f t="shared" si="18"/>
        <v>0</v>
      </c>
      <c r="K50" s="43">
        <f t="shared" si="18"/>
        <v>0</v>
      </c>
      <c r="L50" s="43">
        <f t="shared" si="18"/>
        <v>0</v>
      </c>
      <c r="M50" s="43">
        <f t="shared" si="18"/>
        <v>0</v>
      </c>
      <c r="N50" s="43">
        <f t="shared" si="18"/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89"/>
      <c r="J51" s="89"/>
      <c r="K51" s="89"/>
      <c r="L51" s="98">
        <f>'17'!F51+'17'!I51+'18'!C51+'18'!F51</f>
        <v>0</v>
      </c>
      <c r="M51" s="98">
        <f>'17'!G51+'17'!J51+'18'!D51+'18'!G51</f>
        <v>0</v>
      </c>
      <c r="N51" s="98">
        <f>'17'!H51+'17'!K51+'18'!E51+'18'!H51</f>
        <v>0</v>
      </c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91"/>
      <c r="J52" s="91"/>
      <c r="K52" s="91"/>
      <c r="L52" s="99"/>
      <c r="M52" s="99"/>
      <c r="N52" s="99"/>
    </row>
    <row r="53" spans="5:11" ht="12.75">
      <c r="E53" s="36"/>
      <c r="H53" s="30"/>
      <c r="K53" s="30"/>
    </row>
    <row r="54" spans="5:11" ht="12.75">
      <c r="E54" s="36"/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4"/>
    <mergeCell ref="L3:N3"/>
    <mergeCell ref="K5:K6"/>
    <mergeCell ref="C5:C6"/>
    <mergeCell ref="N5:N6"/>
    <mergeCell ref="C4:E4"/>
    <mergeCell ref="F4:H4"/>
    <mergeCell ref="L4:N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 thickBot="1">
      <c r="A3" s="113" t="s">
        <v>1</v>
      </c>
      <c r="B3" s="113"/>
      <c r="C3" s="115">
        <v>1301</v>
      </c>
      <c r="D3" s="115"/>
      <c r="E3" s="115"/>
      <c r="F3" s="115">
        <v>1302</v>
      </c>
      <c r="G3" s="115"/>
      <c r="H3" s="115"/>
      <c r="I3" s="115">
        <v>1303</v>
      </c>
      <c r="J3" s="115"/>
      <c r="K3" s="115"/>
      <c r="L3" s="115">
        <v>1304</v>
      </c>
      <c r="M3" s="115"/>
      <c r="N3" s="115"/>
    </row>
    <row r="4" spans="1:14" s="86" customFormat="1" ht="24" customHeight="1" thickBot="1">
      <c r="A4" s="113"/>
      <c r="B4" s="113"/>
      <c r="C4" s="146" t="s">
        <v>16</v>
      </c>
      <c r="D4" s="147"/>
      <c r="E4" s="148"/>
      <c r="F4" s="109" t="s">
        <v>183</v>
      </c>
      <c r="G4" s="109"/>
      <c r="H4" s="109"/>
      <c r="I4" s="109" t="s">
        <v>184</v>
      </c>
      <c r="J4" s="109"/>
      <c r="K4" s="109"/>
      <c r="L4" s="148" t="s">
        <v>185</v>
      </c>
      <c r="M4" s="148"/>
      <c r="N4" s="148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48211</v>
      </c>
      <c r="D13" s="3"/>
      <c r="E13" s="1">
        <f>SUM(C13:D13)</f>
        <v>48211</v>
      </c>
      <c r="F13" s="1">
        <v>9469</v>
      </c>
      <c r="G13" s="1">
        <v>-9009</v>
      </c>
      <c r="H13" s="1">
        <f>SUM(F13:G13)</f>
        <v>460</v>
      </c>
      <c r="I13" s="1">
        <v>0</v>
      </c>
      <c r="J13" s="1"/>
      <c r="K13" s="1">
        <f>SUM(I13:J13)</f>
        <v>0</v>
      </c>
      <c r="L13" s="1">
        <v>7154</v>
      </c>
      <c r="M13" s="1">
        <v>-1680</v>
      </c>
      <c r="N13" s="1">
        <f>SUM(L13:M13)</f>
        <v>5474</v>
      </c>
      <c r="P13" s="36"/>
    </row>
    <row r="14" spans="1:14" ht="10.5" customHeight="1">
      <c r="A14" s="18" t="s">
        <v>12</v>
      </c>
      <c r="B14" s="19" t="s">
        <v>131</v>
      </c>
      <c r="C14" s="15">
        <f aca="true" t="shared" si="0" ref="C14:J14">SUM(C9:C13)</f>
        <v>48211</v>
      </c>
      <c r="D14" s="15">
        <f t="shared" si="0"/>
        <v>0</v>
      </c>
      <c r="E14" s="15">
        <f t="shared" si="0"/>
        <v>48211</v>
      </c>
      <c r="F14" s="15">
        <f t="shared" si="0"/>
        <v>9469</v>
      </c>
      <c r="G14" s="15">
        <f t="shared" si="0"/>
        <v>-9009</v>
      </c>
      <c r="H14" s="15">
        <f>SUM(H9:H13)</f>
        <v>460</v>
      </c>
      <c r="I14" s="15">
        <v>0</v>
      </c>
      <c r="J14" s="15">
        <f t="shared" si="0"/>
        <v>0</v>
      </c>
      <c r="K14" s="15">
        <f>SUM(K9:K13)</f>
        <v>0</v>
      </c>
      <c r="L14" s="15">
        <f>SUM(L9:L13)</f>
        <v>7154</v>
      </c>
      <c r="M14" s="15">
        <f>SUM(M9:M13)</f>
        <v>-1680</v>
      </c>
      <c r="N14" s="15">
        <f>SUM(N9:N13)</f>
        <v>5474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 aca="true" t="shared" si="5" ref="C28:J28">SUM(C27,C18,C14)</f>
        <v>48211</v>
      </c>
      <c r="D28" s="6">
        <f t="shared" si="5"/>
        <v>0</v>
      </c>
      <c r="E28" s="6">
        <f t="shared" si="5"/>
        <v>48211</v>
      </c>
      <c r="F28" s="6">
        <f t="shared" si="5"/>
        <v>9469</v>
      </c>
      <c r="G28" s="6">
        <f t="shared" si="5"/>
        <v>-9009</v>
      </c>
      <c r="H28" s="6">
        <f>SUM(H27,H18,H14)</f>
        <v>460</v>
      </c>
      <c r="I28" s="6">
        <v>0</v>
      </c>
      <c r="J28" s="6">
        <f t="shared" si="5"/>
        <v>0</v>
      </c>
      <c r="K28" s="6">
        <f>SUM(K27,K18,K14)</f>
        <v>0</v>
      </c>
      <c r="L28" s="6">
        <f>SUM(L27,L18,L14)</f>
        <v>7154</v>
      </c>
      <c r="M28" s="6">
        <f>SUM(M27,M18,M14)</f>
        <v>-1680</v>
      </c>
      <c r="N28" s="6">
        <f>SUM(N27,N18,N14)</f>
        <v>5474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60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12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>
      <c r="N2" s="16" t="s">
        <v>0</v>
      </c>
    </row>
    <row r="3" spans="1:14" ht="9" customHeight="1">
      <c r="A3" s="113" t="s">
        <v>1</v>
      </c>
      <c r="B3" s="113"/>
      <c r="C3" s="115">
        <v>1004</v>
      </c>
      <c r="D3" s="115"/>
      <c r="E3" s="115"/>
      <c r="F3" s="115">
        <v>1005</v>
      </c>
      <c r="G3" s="115"/>
      <c r="H3" s="115"/>
      <c r="I3" s="115">
        <v>1006</v>
      </c>
      <c r="J3" s="115"/>
      <c r="K3" s="115"/>
      <c r="L3" s="115">
        <v>1007</v>
      </c>
      <c r="M3" s="115"/>
      <c r="N3" s="115"/>
    </row>
    <row r="4" spans="1:14" s="17" customFormat="1" ht="22.5" customHeight="1" thickBot="1">
      <c r="A4" s="113"/>
      <c r="B4" s="113"/>
      <c r="C4" s="109" t="s">
        <v>33</v>
      </c>
      <c r="D4" s="109"/>
      <c r="E4" s="109"/>
      <c r="F4" s="108" t="s">
        <v>34</v>
      </c>
      <c r="G4" s="108"/>
      <c r="H4" s="108"/>
      <c r="I4" s="116" t="s">
        <v>35</v>
      </c>
      <c r="J4" s="116"/>
      <c r="K4" s="116"/>
      <c r="L4" s="109" t="s">
        <v>36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148703</v>
      </c>
      <c r="G11" s="1"/>
      <c r="H11" s="1">
        <f>SUM(F11:G11)</f>
        <v>148703</v>
      </c>
      <c r="I11" s="2">
        <v>966820</v>
      </c>
      <c r="J11" s="2">
        <v>2032</v>
      </c>
      <c r="K11" s="1">
        <f>SUM(I11:J11)</f>
        <v>968852</v>
      </c>
      <c r="L11" s="1">
        <v>396119</v>
      </c>
      <c r="M11" s="1"/>
      <c r="N11" s="1">
        <f>SUM(L11:M11)</f>
        <v>396119</v>
      </c>
    </row>
    <row r="12" spans="1:14" ht="10.5" customHeight="1">
      <c r="A12" s="17" t="s">
        <v>161</v>
      </c>
      <c r="B12" s="16" t="s">
        <v>10</v>
      </c>
      <c r="C12" s="1">
        <v>15000</v>
      </c>
      <c r="D12" s="1"/>
      <c r="E12" s="1">
        <f>SUM(C12:D12)</f>
        <v>15000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</row>
    <row r="14" spans="1:14" ht="10.5" customHeight="1">
      <c r="A14" s="18" t="s">
        <v>12</v>
      </c>
      <c r="B14" s="19" t="s">
        <v>131</v>
      </c>
      <c r="C14" s="15">
        <v>15000</v>
      </c>
      <c r="D14" s="15">
        <f aca="true" t="shared" si="0" ref="D14:M14">SUM(D9:D13)</f>
        <v>0</v>
      </c>
      <c r="E14" s="15">
        <f t="shared" si="0"/>
        <v>15000</v>
      </c>
      <c r="F14" s="15">
        <v>148703</v>
      </c>
      <c r="G14" s="15">
        <f t="shared" si="0"/>
        <v>0</v>
      </c>
      <c r="H14" s="15">
        <f>SUM(H9:H13)</f>
        <v>148703</v>
      </c>
      <c r="I14" s="15">
        <f>SUM(I9:I13)</f>
        <v>966820</v>
      </c>
      <c r="J14" s="15">
        <f t="shared" si="0"/>
        <v>2032</v>
      </c>
      <c r="K14" s="15">
        <f>SUM(K9:K13)</f>
        <v>968852</v>
      </c>
      <c r="L14" s="15">
        <v>396119</v>
      </c>
      <c r="M14" s="15">
        <f t="shared" si="0"/>
        <v>0</v>
      </c>
      <c r="N14" s="15">
        <f>SUM(N9:N13)</f>
        <v>396119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15000</v>
      </c>
      <c r="D28" s="6">
        <f aca="true" t="shared" si="5" ref="D28:M28">SUM(D27,D18,D14)</f>
        <v>0</v>
      </c>
      <c r="E28" s="6">
        <f t="shared" si="5"/>
        <v>15000</v>
      </c>
      <c r="F28" s="6">
        <v>148703</v>
      </c>
      <c r="G28" s="6">
        <f t="shared" si="5"/>
        <v>0</v>
      </c>
      <c r="H28" s="6">
        <f>SUM(H27,H18,H14)</f>
        <v>148703</v>
      </c>
      <c r="I28" s="6">
        <v>966820</v>
      </c>
      <c r="J28" s="6">
        <f t="shared" si="5"/>
        <v>2032</v>
      </c>
      <c r="K28" s="6">
        <f>SUM(K27,K18,K14)</f>
        <v>968852</v>
      </c>
      <c r="L28" s="6">
        <v>396119</v>
      </c>
      <c r="M28" s="6">
        <f t="shared" si="5"/>
        <v>0</v>
      </c>
      <c r="N28" s="6">
        <f>SUM(N27,N18,N14)</f>
        <v>396119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30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3.5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14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27"/>
      <c r="G52" s="27"/>
      <c r="H52" s="27"/>
      <c r="I52" s="27"/>
      <c r="J52" s="27"/>
      <c r="K52" s="27"/>
      <c r="L52" s="71"/>
      <c r="M52" s="27"/>
      <c r="N52" s="71"/>
    </row>
    <row r="54" spans="11:12" ht="12.75">
      <c r="K54" s="43"/>
      <c r="L54" s="36"/>
    </row>
    <row r="55" spans="11:12" ht="12.75">
      <c r="K55" s="1"/>
      <c r="L55" s="36"/>
    </row>
    <row r="56" ht="12.75">
      <c r="K56" s="37"/>
    </row>
    <row r="58" ht="12.75">
      <c r="K58" s="37"/>
    </row>
    <row r="60" ht="12.75">
      <c r="L60" s="36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7" width="10.00390625" style="13" customWidth="1"/>
    <col min="8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1305</v>
      </c>
      <c r="D3" s="115"/>
      <c r="E3" s="115"/>
      <c r="F3" s="115">
        <v>1306</v>
      </c>
      <c r="G3" s="115"/>
      <c r="H3" s="115"/>
      <c r="I3" s="115">
        <v>1307</v>
      </c>
      <c r="J3" s="115"/>
      <c r="K3" s="115"/>
      <c r="L3" s="115">
        <v>1308</v>
      </c>
      <c r="M3" s="115"/>
      <c r="N3" s="115"/>
    </row>
    <row r="4" spans="1:14" s="86" customFormat="1" ht="24" customHeight="1" thickBot="1">
      <c r="A4" s="113"/>
      <c r="B4" s="113"/>
      <c r="C4" s="109" t="s">
        <v>80</v>
      </c>
      <c r="D4" s="109"/>
      <c r="E4" s="109"/>
      <c r="F4" s="148" t="s">
        <v>81</v>
      </c>
      <c r="G4" s="148"/>
      <c r="H4" s="148"/>
      <c r="I4" s="109" t="s">
        <v>82</v>
      </c>
      <c r="J4" s="109"/>
      <c r="K4" s="109"/>
      <c r="L4" s="109" t="s">
        <v>83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5578</v>
      </c>
      <c r="D13" s="3">
        <v>-3427</v>
      </c>
      <c r="E13" s="1">
        <f>SUM(C13:D13)</f>
        <v>2151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14980</v>
      </c>
      <c r="M13" s="1"/>
      <c r="N13" s="1">
        <f>SUM(L13:M13)</f>
        <v>14980</v>
      </c>
      <c r="P13" s="36"/>
    </row>
    <row r="14" spans="1:14" ht="10.5" customHeight="1">
      <c r="A14" s="18" t="s">
        <v>12</v>
      </c>
      <c r="B14" s="19" t="s">
        <v>131</v>
      </c>
      <c r="C14" s="15">
        <f>SUM(C9:C13)</f>
        <v>5578</v>
      </c>
      <c r="D14" s="15">
        <f>SUM(D9:D13)</f>
        <v>-3427</v>
      </c>
      <c r="E14" s="15">
        <f>SUM(E9:E13)</f>
        <v>2151</v>
      </c>
      <c r="F14" s="15">
        <v>0</v>
      </c>
      <c r="G14" s="15">
        <f aca="true" t="shared" si="0" ref="G14:N14">SUM(G9:G13)</f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14980</v>
      </c>
      <c r="M14" s="15">
        <f t="shared" si="0"/>
        <v>0</v>
      </c>
      <c r="N14" s="15">
        <f t="shared" si="0"/>
        <v>14980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2136702</v>
      </c>
      <c r="G17" s="1">
        <f>14993-144424</f>
        <v>-129431</v>
      </c>
      <c r="H17" s="1">
        <f>SUM(F17:G17)</f>
        <v>2007271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f t="shared" si="1"/>
        <v>2136702</v>
      </c>
      <c r="G18" s="15">
        <f t="shared" si="1"/>
        <v>-129431</v>
      </c>
      <c r="H18" s="15">
        <f>SUM(H15:H17)</f>
        <v>2007271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5578</v>
      </c>
      <c r="D28" s="6">
        <f>SUM(D27,D18,D14)</f>
        <v>-3427</v>
      </c>
      <c r="E28" s="6">
        <f>SUM(E27,E18,E14)</f>
        <v>2151</v>
      </c>
      <c r="F28" s="6">
        <f>SUM(F27,F18,F14)</f>
        <v>2136702</v>
      </c>
      <c r="G28" s="6">
        <f>SUM(G27,G18,G14)</f>
        <v>-129431</v>
      </c>
      <c r="H28" s="6">
        <f aca="true" t="shared" si="5" ref="H28:N28">SUM(H27,H18,H14)</f>
        <v>2007271</v>
      </c>
      <c r="I28" s="6">
        <f t="shared" si="5"/>
        <v>0</v>
      </c>
      <c r="J28" s="6">
        <f t="shared" si="5"/>
        <v>0</v>
      </c>
      <c r="K28" s="6">
        <f t="shared" si="5"/>
        <v>0</v>
      </c>
      <c r="L28" s="6">
        <f t="shared" si="5"/>
        <v>14980</v>
      </c>
      <c r="M28" s="6">
        <f t="shared" si="5"/>
        <v>0</v>
      </c>
      <c r="N28" s="6">
        <f t="shared" si="5"/>
        <v>14980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1309</v>
      </c>
      <c r="D3" s="115"/>
      <c r="E3" s="115"/>
      <c r="F3" s="115">
        <v>1310</v>
      </c>
      <c r="G3" s="115"/>
      <c r="H3" s="115"/>
      <c r="I3" s="115">
        <v>1311</v>
      </c>
      <c r="J3" s="115"/>
      <c r="K3" s="115"/>
      <c r="L3" s="115">
        <v>1312</v>
      </c>
      <c r="M3" s="115"/>
      <c r="N3" s="115"/>
    </row>
    <row r="4" spans="1:14" s="86" customFormat="1" ht="24" customHeight="1" thickBot="1">
      <c r="A4" s="113"/>
      <c r="B4" s="113"/>
      <c r="C4" s="109" t="s">
        <v>84</v>
      </c>
      <c r="D4" s="109"/>
      <c r="E4" s="109"/>
      <c r="F4" s="148" t="s">
        <v>85</v>
      </c>
      <c r="G4" s="148"/>
      <c r="H4" s="148"/>
      <c r="I4" s="109" t="s">
        <v>86</v>
      </c>
      <c r="J4" s="109"/>
      <c r="K4" s="109"/>
      <c r="L4" s="109" t="s">
        <v>87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3477</v>
      </c>
      <c r="G13" s="1">
        <v>-1952</v>
      </c>
      <c r="H13" s="1">
        <f>SUM(F13:G13)</f>
        <v>1525</v>
      </c>
      <c r="I13" s="1">
        <v>5288</v>
      </c>
      <c r="J13" s="1">
        <f>-888-1000</f>
        <v>-1888</v>
      </c>
      <c r="K13" s="1">
        <f>SUM(I13:J13)</f>
        <v>3400</v>
      </c>
      <c r="L13" s="1">
        <v>567</v>
      </c>
      <c r="M13" s="1">
        <v>1000</v>
      </c>
      <c r="N13" s="1">
        <f>SUM(L13:M13)</f>
        <v>1567</v>
      </c>
      <c r="P13" s="36"/>
    </row>
    <row r="14" spans="1:14" ht="10.5" customHeight="1">
      <c r="A14" s="18" t="s">
        <v>12</v>
      </c>
      <c r="B14" s="19" t="s">
        <v>131</v>
      </c>
      <c r="C14" s="15">
        <f>SUM(C9:C13)</f>
        <v>0</v>
      </c>
      <c r="D14" s="15">
        <f>SUM(D9:D13)</f>
        <v>0</v>
      </c>
      <c r="E14" s="15">
        <f>SUM(E9:E13)</f>
        <v>0</v>
      </c>
      <c r="F14" s="15">
        <f>SUM(F9:F13)</f>
        <v>3477</v>
      </c>
      <c r="G14" s="15">
        <f>SUM(G9:G13)</f>
        <v>-1952</v>
      </c>
      <c r="H14" s="15">
        <f aca="true" t="shared" si="0" ref="H14:N14">SUM(H9:H13)</f>
        <v>1525</v>
      </c>
      <c r="I14" s="15">
        <f t="shared" si="0"/>
        <v>5288</v>
      </c>
      <c r="J14" s="15">
        <f t="shared" si="0"/>
        <v>-1888</v>
      </c>
      <c r="K14" s="15">
        <f t="shared" si="0"/>
        <v>3400</v>
      </c>
      <c r="L14" s="15">
        <f t="shared" si="0"/>
        <v>567</v>
      </c>
      <c r="M14" s="15">
        <f t="shared" si="0"/>
        <v>1000</v>
      </c>
      <c r="N14" s="15">
        <f t="shared" si="0"/>
        <v>1567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0</v>
      </c>
      <c r="D28" s="6">
        <f>SUM(D27,D18,D14)</f>
        <v>0</v>
      </c>
      <c r="E28" s="6">
        <f>SUM(E27,E18,E14)</f>
        <v>0</v>
      </c>
      <c r="F28" s="6">
        <f>SUM(F27,F18,F14)</f>
        <v>3477</v>
      </c>
      <c r="G28" s="6">
        <f>SUM(G27,G18,G14)</f>
        <v>-1952</v>
      </c>
      <c r="H28" s="6">
        <f aca="true" t="shared" si="5" ref="H28:N28">SUM(H27,H18,H14)</f>
        <v>1525</v>
      </c>
      <c r="I28" s="6">
        <f t="shared" si="5"/>
        <v>5288</v>
      </c>
      <c r="J28" s="6">
        <f t="shared" si="5"/>
        <v>-1888</v>
      </c>
      <c r="K28" s="6">
        <f t="shared" si="5"/>
        <v>3400</v>
      </c>
      <c r="L28" s="6">
        <f t="shared" si="5"/>
        <v>567</v>
      </c>
      <c r="M28" s="6">
        <f t="shared" si="5"/>
        <v>1000</v>
      </c>
      <c r="N28" s="6">
        <f t="shared" si="5"/>
        <v>1567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1313</v>
      </c>
      <c r="D3" s="115"/>
      <c r="E3" s="115"/>
      <c r="F3" s="115">
        <v>1314</v>
      </c>
      <c r="G3" s="115"/>
      <c r="H3" s="115"/>
      <c r="I3" s="115">
        <v>1315</v>
      </c>
      <c r="J3" s="115"/>
      <c r="K3" s="115"/>
      <c r="L3" s="115">
        <v>1316</v>
      </c>
      <c r="M3" s="115"/>
      <c r="N3" s="115"/>
    </row>
    <row r="4" spans="1:14" s="86" customFormat="1" ht="24" customHeight="1" thickBot="1">
      <c r="A4" s="113"/>
      <c r="B4" s="113"/>
      <c r="C4" s="148" t="s">
        <v>88</v>
      </c>
      <c r="D4" s="148"/>
      <c r="E4" s="148"/>
      <c r="F4" s="148" t="s">
        <v>89</v>
      </c>
      <c r="G4" s="148"/>
      <c r="H4" s="148"/>
      <c r="I4" s="148"/>
      <c r="J4" s="148"/>
      <c r="K4" s="148"/>
      <c r="L4" s="148" t="s">
        <v>90</v>
      </c>
      <c r="M4" s="148"/>
      <c r="N4" s="148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34"/>
      <c r="M8" s="34"/>
      <c r="N8" s="34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34">
        <v>0</v>
      </c>
      <c r="M9" s="34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34">
        <v>0</v>
      </c>
      <c r="M10" s="34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34">
        <v>0</v>
      </c>
      <c r="M11" s="34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34">
        <v>0</v>
      </c>
      <c r="M12" s="34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203644</v>
      </c>
      <c r="G13" s="1">
        <f>57000-172953-16364</f>
        <v>-132317</v>
      </c>
      <c r="H13" s="1">
        <f>SUM(F13:G13)</f>
        <v>71327</v>
      </c>
      <c r="I13" s="1">
        <v>0</v>
      </c>
      <c r="J13" s="1"/>
      <c r="K13" s="1">
        <f>SUM(I13:J13)</f>
        <v>0</v>
      </c>
      <c r="L13" s="34">
        <v>0</v>
      </c>
      <c r="M13" s="34"/>
      <c r="N13" s="1">
        <f>SUM(L13:M13)</f>
        <v>0</v>
      </c>
      <c r="P13" s="36"/>
    </row>
    <row r="14" spans="1:22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f t="shared" si="0"/>
        <v>203644</v>
      </c>
      <c r="G14" s="15">
        <f t="shared" si="0"/>
        <v>-132317</v>
      </c>
      <c r="H14" s="15">
        <f>SUM(H9:H13)</f>
        <v>71327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  <c r="V14" s="1"/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f t="shared" si="5"/>
        <v>203644</v>
      </c>
      <c r="G28" s="6">
        <f t="shared" si="5"/>
        <v>-132317</v>
      </c>
      <c r="H28" s="6">
        <f>SUM(H27,H18,H14)</f>
        <v>71327</v>
      </c>
      <c r="I28" s="6">
        <v>0</v>
      </c>
      <c r="J28" s="6">
        <f t="shared" si="5"/>
        <v>0</v>
      </c>
      <c r="K28" s="6">
        <f>SUM(K27,K18,K14)</f>
        <v>0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I54" s="36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N19" sqref="N19:N20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2" width="9.375" style="13" customWidth="1"/>
    <col min="13" max="13" width="10.00390625" style="13" customWidth="1"/>
    <col min="14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1317</v>
      </c>
      <c r="D3" s="115"/>
      <c r="E3" s="115"/>
      <c r="F3" s="115">
        <v>1318</v>
      </c>
      <c r="G3" s="115"/>
      <c r="H3" s="115"/>
      <c r="I3" s="127">
        <v>1320</v>
      </c>
      <c r="J3" s="127"/>
      <c r="K3" s="127"/>
      <c r="L3" s="133">
        <v>1300</v>
      </c>
      <c r="M3" s="133"/>
      <c r="N3" s="133"/>
    </row>
    <row r="4" spans="1:14" s="86" customFormat="1" ht="24" customHeight="1" thickBot="1">
      <c r="A4" s="113"/>
      <c r="B4" s="113"/>
      <c r="C4" s="148" t="s">
        <v>91</v>
      </c>
      <c r="D4" s="148"/>
      <c r="E4" s="148"/>
      <c r="F4" s="148"/>
      <c r="G4" s="148"/>
      <c r="H4" s="148"/>
      <c r="I4" s="148" t="s">
        <v>186</v>
      </c>
      <c r="J4" s="148"/>
      <c r="K4" s="148"/>
      <c r="L4" s="133" t="s">
        <v>18</v>
      </c>
      <c r="M4" s="133"/>
      <c r="N4" s="133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'19'!C9+'19'!F9+'19'!I9+'19'!L9+'20'!C9+'20'!F9+'20'!I9+'20'!L9+'21'!C9+'21'!F9+'21'!I9+'21'!L9+'22'!C9+'22'!F9+'22'!I9+'22'!L9+'23'!C9+'23'!F9+'23'!I9</f>
        <v>0</v>
      </c>
      <c r="M9" s="43">
        <f>'19'!D9+'19'!G9+'19'!J9+'19'!M9+'20'!D9+'20'!G9+'20'!J9+'20'!M9+'21'!D9+'21'!G9+'21'!J9+'21'!M9+'22'!D9+'22'!G9+'22'!J9+'22'!M9+'23'!D9+'23'!G9+'23'!J9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'19'!C10+'19'!F10+'19'!I10+'19'!L10+'20'!C10+'20'!F10+'20'!I10+'20'!L10+'21'!C10+'21'!F10+'21'!I10+'21'!L10+'22'!C10+'22'!F10+'22'!I10+'22'!L10+'23'!C10+'23'!F10+'23'!I10</f>
        <v>0</v>
      </c>
      <c r="M10" s="43">
        <f>'19'!D10+'19'!G10+'19'!J10+'19'!M10+'20'!D10+'20'!G10+'20'!J10+'20'!M10+'21'!D10+'21'!G10+'21'!J10+'21'!M10+'22'!D10+'22'!G10+'22'!J10+'22'!M10+'23'!D10+'23'!G10+'23'!J10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'19'!C11+'19'!F11+'19'!I11+'19'!L11+'20'!C11+'20'!F11+'20'!I11+'20'!L11+'21'!C11+'21'!F11+'21'!I11+'21'!L11+'22'!C11+'22'!F11+'22'!I11+'22'!L11+'23'!C11+'23'!F11+'23'!I11</f>
        <v>0</v>
      </c>
      <c r="M11" s="43">
        <f>'19'!D11+'19'!G11+'19'!J11+'19'!M11+'20'!D11+'20'!G11+'20'!J11+'20'!M11+'21'!D11+'21'!G11+'21'!J11+'21'!M11+'22'!D11+'22'!G11+'22'!J11+'22'!M11+'23'!D11+'23'!G11+'23'!J11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'19'!C12+'19'!F12+'19'!I12+'19'!L12+'20'!C12+'20'!F12+'20'!I12+'20'!L12+'21'!C12+'21'!F12+'21'!I12+'21'!L12+'22'!C12+'22'!F12+'22'!I12+'22'!L12+'23'!C12+'23'!F12+'23'!I12</f>
        <v>0</v>
      </c>
      <c r="M12" s="43">
        <f>'19'!D12+'19'!G12+'19'!J12+'19'!M12+'20'!D12+'20'!G12+'20'!J12+'20'!M12+'21'!D12+'21'!G12+'21'!J12+'21'!M12+'22'!D12+'22'!G12+'22'!J12+'22'!M12+'23'!D12+'23'!G12+'23'!J12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>
        <v>30000</v>
      </c>
      <c r="D13" s="3"/>
      <c r="E13" s="1">
        <f>SUM(C13:D13)</f>
        <v>30000</v>
      </c>
      <c r="F13" s="1"/>
      <c r="G13" s="1"/>
      <c r="H13" s="1">
        <f>SUM(F13:G13)</f>
        <v>0</v>
      </c>
      <c r="I13" s="1">
        <v>16903</v>
      </c>
      <c r="J13" s="1">
        <v>-14208</v>
      </c>
      <c r="K13" s="1">
        <f>SUM(I13:J13)</f>
        <v>2695</v>
      </c>
      <c r="L13" s="43">
        <f>'19'!C13+'19'!F13+'19'!I13+'19'!L13+'20'!C13+'20'!F13+'20'!I13+'20'!L13+'21'!C13+'21'!F13+'21'!I13+'21'!L13+'22'!C13+'22'!F13+'22'!I13+'22'!L13+'23'!C13+'23'!F13+'23'!I13</f>
        <v>345271</v>
      </c>
      <c r="M13" s="43">
        <f>'19'!D13+'19'!G13+'19'!J13+'19'!M13+'20'!D13+'20'!G13+'20'!J13+'20'!M13+'21'!D13+'21'!G13+'21'!J13+'21'!M13+'22'!D13+'22'!G13+'22'!J13+'22'!M13+'23'!D13+'23'!G13+'23'!J13</f>
        <v>-163481</v>
      </c>
      <c r="N13" s="43">
        <f>SUM(L13:M13)</f>
        <v>181790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30000</v>
      </c>
      <c r="D14" s="15">
        <f aca="true" t="shared" si="0" ref="D14:J14">SUM(D9:D13)</f>
        <v>0</v>
      </c>
      <c r="E14" s="15">
        <f t="shared" si="0"/>
        <v>30000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16903</v>
      </c>
      <c r="J14" s="15">
        <f t="shared" si="0"/>
        <v>-14208</v>
      </c>
      <c r="K14" s="15">
        <f>SUM(K9:K13)</f>
        <v>2695</v>
      </c>
      <c r="L14" s="38">
        <f>SUM(L9:L13)</f>
        <v>345271</v>
      </c>
      <c r="M14" s="38">
        <f>SUM(M9:M13)</f>
        <v>-163481</v>
      </c>
      <c r="N14" s="38">
        <f>SUM(N9:N13)</f>
        <v>181790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'19'!C15+'19'!F15+'19'!I15+'19'!L15+'20'!C15+'20'!F15+'20'!I15+'20'!L15+'21'!C15+'21'!F15+'21'!I15+'21'!L15+'22'!C15+'22'!F15+'22'!I15+'22'!L15+'23'!C15+'23'!F15+'23'!I15</f>
        <v>0</v>
      </c>
      <c r="M15" s="43">
        <f>'19'!D15+'19'!G15+'19'!J15+'19'!M15+'20'!D15+'20'!G15+'20'!J15+'20'!M15+'21'!D15+'21'!G15+'21'!J15+'21'!M15+'22'!D15+'22'!G15+'22'!J15+'22'!M15+'23'!D15+'23'!G15+'23'!J15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'19'!C16+'19'!F16+'19'!I16+'19'!L16+'20'!C16+'20'!F16+'20'!I16+'20'!L16+'21'!C16+'21'!F16+'21'!I16+'21'!L16+'22'!C16+'22'!F16+'22'!I16+'22'!L16+'23'!C16+'23'!F16+'23'!I16</f>
        <v>0</v>
      </c>
      <c r="M16" s="43">
        <f>'19'!D16+'19'!G16+'19'!J16+'19'!M16+'20'!D16+'20'!G16+'20'!J16+'20'!M16+'21'!D16+'21'!G16+'21'!J16+'21'!M16+'22'!D16+'22'!G16+'22'!J16+'22'!M16+'23'!D16+'23'!G16+'23'!J16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'19'!C17+'19'!F17+'19'!I17+'19'!L17+'20'!C17+'20'!F17+'20'!I17+'20'!L17+'21'!C17+'21'!F17+'21'!I17+'21'!L17+'22'!C17+'22'!F17+'22'!I17+'22'!L17+'23'!C17+'23'!F17+'23'!I17</f>
        <v>2136702</v>
      </c>
      <c r="M17" s="43">
        <f>'19'!D17+'19'!G17+'19'!J17+'19'!M17+'20'!D17+'20'!G17+'20'!J17+'20'!M17+'21'!D17+'21'!G17+'21'!J17+'21'!M17+'22'!D17+'22'!G17+'22'!J17+'22'!M17+'23'!D17+'23'!G17+'23'!J17</f>
        <v>-129431</v>
      </c>
      <c r="N17" s="43">
        <f>SUM(L17:M17)</f>
        <v>2007271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2136702</v>
      </c>
      <c r="M18" s="38">
        <f>SUM(M15:M17)</f>
        <v>-129431</v>
      </c>
      <c r="N18" s="38">
        <f>SUM(N15:N17)</f>
        <v>2007271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38"/>
      <c r="M20" s="38"/>
      <c r="N20" s="38">
        <f>SUM(L20:M20)</f>
        <v>0</v>
      </c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43">
        <f>'19'!C22+'19'!F22+'19'!I22+'19'!L22+'20'!C22+'20'!F22+'20'!I22+'20'!L22+'21'!C22+'21'!F22+'21'!I22+'21'!L22+'22'!C22+'22'!F22+'22'!I22+'22'!L22+'23'!C22+'23'!F22+'23'!I22</f>
        <v>0</v>
      </c>
      <c r="M22" s="43">
        <f>'19'!D22+'19'!G22+'19'!J22+'19'!M22+'20'!D22+'20'!G22+'20'!J22+'20'!M22+'21'!D22+'21'!G22+'21'!J22+'21'!M22+'22'!D22+'22'!G22+'22'!J22+'22'!M22+'23'!D22+'23'!G22+'23'!J22</f>
        <v>0</v>
      </c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43">
        <f>'19'!C23+'19'!F23+'19'!I23+'19'!L23+'20'!C23+'20'!F23+'20'!I23+'20'!L23+'21'!C23+'21'!F23+'21'!I23+'21'!L23+'22'!C23+'22'!F23+'22'!I23+'22'!L23+'23'!C23+'23'!F23+'23'!I23</f>
        <v>0</v>
      </c>
      <c r="M23" s="43">
        <f>'19'!D23+'19'!G23+'19'!J23+'19'!M23+'20'!D23+'20'!G23+'20'!J23+'20'!M23+'21'!D23+'21'!G23+'21'!J23+'21'!M23+'22'!D23+'22'!G23+'22'!J23+'22'!M23+'23'!D23+'23'!G23+'23'!J23</f>
        <v>0</v>
      </c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'19'!C24+'19'!F24+'19'!I24+'19'!L24+'20'!C24+'20'!F24+'20'!I24+'20'!L24+'21'!C24+'21'!F24+'21'!I24+'21'!L24+'22'!C24+'22'!F24+'22'!I24+'22'!L24+'23'!C24+'23'!F24+'23'!I24</f>
        <v>0</v>
      </c>
      <c r="M24" s="43">
        <f>'19'!D24+'19'!G24+'19'!J24+'19'!M24+'20'!D24+'20'!G24+'20'!J24+'20'!M24+'21'!D24+'21'!G24+'21'!J24+'21'!M24+'22'!D24+'22'!G24+'22'!J24+'22'!M24+'23'!D24+'23'!G24+'23'!J24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15">
        <f>SUM(F22:F24)</f>
        <v>0</v>
      </c>
      <c r="G25" s="15">
        <f t="shared" si="3"/>
        <v>0</v>
      </c>
      <c r="H25" s="15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28">
        <f>SUM(F21,F25,F26)</f>
        <v>0</v>
      </c>
      <c r="G27" s="28">
        <f t="shared" si="4"/>
        <v>0</v>
      </c>
      <c r="H27" s="2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30000</v>
      </c>
      <c r="D28" s="6">
        <f aca="true" t="shared" si="5" ref="D28:J28">SUM(D27,D18,D14)</f>
        <v>0</v>
      </c>
      <c r="E28" s="6">
        <f t="shared" si="5"/>
        <v>30000</v>
      </c>
      <c r="F28" s="6">
        <f>SUM(F27,F18,F14)</f>
        <v>0</v>
      </c>
      <c r="G28" s="6">
        <f t="shared" si="5"/>
        <v>0</v>
      </c>
      <c r="H28" s="6">
        <f>SUM(H27,H18,H14)</f>
        <v>0</v>
      </c>
      <c r="I28" s="6">
        <f>SUM(I27,I18,I14)</f>
        <v>16903</v>
      </c>
      <c r="J28" s="6">
        <f t="shared" si="5"/>
        <v>-14208</v>
      </c>
      <c r="K28" s="6">
        <f>SUM(K27,K18,K14)</f>
        <v>2695</v>
      </c>
      <c r="L28" s="43">
        <f>SUM(L27,L18,L14)</f>
        <v>2481973</v>
      </c>
      <c r="M28" s="43">
        <f>SUM(M27,M18,M14)</f>
        <v>-292912</v>
      </c>
      <c r="N28" s="43">
        <f>SUM(N27,N18,N14)</f>
        <v>2189061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43"/>
      <c r="M29" s="43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'19'!C30+'19'!F30+'19'!I30+'19'!L30+'20'!C30+'20'!F30+'20'!I30+'20'!L30+'21'!C30+'21'!F30+'21'!I30+'21'!L30+'22'!C30+'22'!F30+'22'!I30+'22'!L30+'23'!C30+'23'!F30+'23'!I30</f>
        <v>0</v>
      </c>
      <c r="M30" s="43">
        <f>'19'!D30+'19'!G30+'19'!J30+'19'!M30+'20'!D30+'20'!G30+'20'!J30+'20'!M30+'21'!D30+'21'!G30+'21'!J30+'21'!M30+'22'!D30+'22'!G30+'22'!J30+'22'!M30+'23'!D30+'23'!G30+'23'!J30</f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'19'!C31+'19'!F31+'19'!I31+'19'!L31+'20'!C31+'20'!F31+'20'!I31+'20'!L31+'21'!C31+'21'!F31+'21'!I31+'21'!L31+'22'!C31+'22'!F31+'22'!I31+'22'!L31+'23'!C31+'23'!F31+'23'!I31</f>
        <v>0</v>
      </c>
      <c r="M31" s="43">
        <f>'19'!D31+'19'!G31+'19'!J31+'19'!M31+'20'!D31+'20'!G31+'20'!J31+'20'!M31+'21'!D31+'21'!G31+'21'!J31+'21'!M31+'22'!D31+'22'!G31+'22'!J31+'22'!M31+'23'!D31+'23'!G31+'23'!J31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>'19'!C32+'19'!F32+'19'!I32+'19'!L32+'20'!C32+'20'!F32+'20'!I32+'20'!L32+'21'!C32+'21'!F32+'21'!I32+'21'!L32+'22'!C32+'22'!F32+'22'!I32+'22'!L32+'23'!C32+'23'!F32+'23'!I32</f>
        <v>0</v>
      </c>
      <c r="M32" s="43">
        <f>'19'!D32+'19'!G32+'19'!J32+'19'!M32+'20'!D32+'20'!G32+'20'!J32+'20'!M32+'21'!D32+'21'!G32+'21'!J32+'21'!M32+'22'!D32+'22'!G32+'22'!J32+'22'!M32+'23'!D32+'23'!G32+'23'!J32</f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5">
        <f>SUM(F30:F32)</f>
        <v>0</v>
      </c>
      <c r="G33" s="5">
        <f t="shared" si="6"/>
        <v>0</v>
      </c>
      <c r="H33" s="5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'19'!C34+'19'!F34+'19'!I34+'19'!L34+'20'!C34+'20'!F34+'20'!I34+'20'!L34+'21'!C34+'21'!F34+'21'!I34+'21'!L34+'22'!C34+'22'!F34+'22'!I34+'22'!L34+'23'!C34+'23'!F34+'23'!I34</f>
        <v>0</v>
      </c>
      <c r="M34" s="43">
        <f>'19'!D34+'19'!G34+'19'!J34+'19'!M34+'20'!D34+'20'!G34+'20'!J34+'20'!M34+'21'!D34+'21'!G34+'21'!J34+'21'!M34+'22'!D34+'22'!G34+'22'!J34+'22'!M34+'23'!D34+'23'!G34+'23'!J34</f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'19'!C35+'19'!F35+'19'!I35+'19'!L35+'20'!C35+'20'!F35+'20'!I35+'20'!L35+'21'!C35+'21'!F35+'21'!I35+'21'!L35+'22'!C35+'22'!F35+'22'!I35+'22'!L35+'23'!C35+'23'!F35+'23'!I35</f>
        <v>0</v>
      </c>
      <c r="M35" s="43">
        <f>'19'!D35+'19'!G35+'19'!J35+'19'!M35+'20'!D35+'20'!G35+'20'!J35+'20'!M35+'21'!D35+'21'!G35+'21'!J35+'21'!M35+'22'!D35+'22'!G35+'22'!J35+'22'!M35+'23'!D35+'23'!G35+'23'!J35</f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>'19'!C36+'19'!F36+'19'!I36+'19'!L36+'20'!C36+'20'!F36+'20'!I36+'20'!L36+'21'!C36+'21'!F36+'21'!I36+'21'!L36+'22'!C36+'22'!F36+'22'!I36+'22'!L36+'23'!C36+'23'!F36+'23'!I36</f>
        <v>0</v>
      </c>
      <c r="M36" s="43">
        <f>'19'!D36+'19'!G36+'19'!J36+'19'!M36+'20'!D36+'20'!G36+'20'!J36+'20'!M36+'21'!D36+'21'!G36+'21'!J36+'21'!M36+'22'!D36+'22'!G36+'22'!J36+'22'!M36+'23'!D36+'23'!G36+'23'!J36</f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15">
        <f>SUM(F33:F36)</f>
        <v>0</v>
      </c>
      <c r="G37" s="15">
        <f t="shared" si="7"/>
        <v>0</v>
      </c>
      <c r="H37" s="15">
        <f>SUM(H33:H36)</f>
        <v>0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'19'!C38+'19'!F38+'19'!I38+'19'!L38+'20'!C38+'20'!F38+'20'!I38+'20'!L38+'21'!C38+'21'!F38+'21'!I38+'21'!L38+'22'!C38+'22'!F38+'22'!I38+'22'!L38+'23'!C38+'23'!F38+'23'!I38</f>
        <v>0</v>
      </c>
      <c r="M38" s="43">
        <f>'19'!D38+'19'!G38+'19'!J38+'19'!M38+'20'!D38+'20'!G38+'20'!J38+'20'!M38+'21'!D38+'21'!G38+'21'!J38+'21'!M38+'22'!D38+'22'!G38+'22'!J38+'22'!M38+'23'!D38+'23'!G38+'23'!J38</f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'19'!C39+'19'!F39+'19'!I39+'19'!L39+'20'!C39+'20'!F39+'20'!I39+'20'!L39+'21'!C39+'21'!F39+'21'!I39+'21'!L39+'22'!C39+'22'!F39+'22'!I39+'22'!L39+'23'!C39+'23'!F39+'23'!I39</f>
        <v>0</v>
      </c>
      <c r="M39" s="43">
        <f>'19'!D39+'19'!G39+'19'!J39+'19'!M39+'20'!D39+'20'!G39+'20'!J39+'20'!M39+'21'!D39+'21'!G39+'21'!J39+'21'!M39+'22'!D39+'22'!G39+'22'!J39+'22'!M39+'23'!D39+'23'!G39+'23'!J39</f>
        <v>0</v>
      </c>
      <c r="N39" s="43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>'19'!C40+'19'!F40+'19'!I40+'19'!L40+'20'!C40+'20'!F40+'20'!I40+'20'!L40+'21'!C40+'21'!F40+'21'!I40+'21'!L40+'22'!C40+'22'!F40+'22'!I40+'22'!L40+'23'!C40+'23'!F40+'23'!I40</f>
        <v>0</v>
      </c>
      <c r="M40" s="43">
        <f>'19'!D40+'19'!G40+'19'!J40+'19'!M40+'20'!D40+'20'!G40+'20'!J40+'20'!M40+'21'!D40+'21'!G40+'21'!J40+'21'!M40+'22'!D40+'22'!G40+'22'!J40+'22'!M40+'23'!D40+'23'!G40+'23'!J40</f>
        <v>0</v>
      </c>
      <c r="N40" s="43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15">
        <f>SUM(F38:F40)</f>
        <v>0</v>
      </c>
      <c r="G41" s="15">
        <f t="shared" si="8"/>
        <v>0</v>
      </c>
      <c r="H41" s="15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38">
        <f>SUM(L38:L40)</f>
        <v>0</v>
      </c>
      <c r="M41" s="38">
        <f>SUM(M38:M40)</f>
        <v>0</v>
      </c>
      <c r="N41" s="38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84"/>
      <c r="M42" s="84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38"/>
      <c r="M43" s="38"/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9" ref="D44:J44">SUM(D42:D43)</f>
        <v>0</v>
      </c>
      <c r="E44" s="15">
        <f t="shared" si="9"/>
        <v>0</v>
      </c>
      <c r="F44" s="15">
        <f>SUM(F42:F43)</f>
        <v>0</v>
      </c>
      <c r="G44" s="15">
        <f t="shared" si="9"/>
        <v>0</v>
      </c>
      <c r="H44" s="15">
        <f>SUM(H42:H43)</f>
        <v>0</v>
      </c>
      <c r="I44" s="15">
        <f>SUM(I42:I43)</f>
        <v>0</v>
      </c>
      <c r="J44" s="15">
        <f t="shared" si="9"/>
        <v>0</v>
      </c>
      <c r="K44" s="15">
        <f>SUM(K42:K43)</f>
        <v>0</v>
      </c>
      <c r="L44" s="38">
        <f>SUM(L42:L43)</f>
        <v>0</v>
      </c>
      <c r="M44" s="38">
        <f>SUM(M42:M43)</f>
        <v>0</v>
      </c>
      <c r="N44" s="38">
        <f>SUM(N42:N43)</f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/>
      <c r="M46" s="84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0" ref="D47:J47">SUM(D45:D46)</f>
        <v>0</v>
      </c>
      <c r="E47" s="28">
        <f t="shared" si="10"/>
        <v>0</v>
      </c>
      <c r="F47" s="28">
        <f>SUM(F45:F46)</f>
        <v>0</v>
      </c>
      <c r="G47" s="28">
        <f t="shared" si="10"/>
        <v>0</v>
      </c>
      <c r="H47" s="28">
        <f>SUM(H45:H46)</f>
        <v>0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1" ref="D49:J49">SUM(D47,D44,D48)</f>
        <v>0</v>
      </c>
      <c r="E49" s="28">
        <f t="shared" si="11"/>
        <v>0</v>
      </c>
      <c r="F49" s="28">
        <f>SUM(F47,F44,F48)</f>
        <v>0</v>
      </c>
      <c r="G49" s="28">
        <f t="shared" si="11"/>
        <v>0</v>
      </c>
      <c r="H49" s="28">
        <f>SUM(H47,H44,H48)</f>
        <v>0</v>
      </c>
      <c r="I49" s="28">
        <f>SUM(I47,I44,I48)</f>
        <v>0</v>
      </c>
      <c r="J49" s="28">
        <f t="shared" si="11"/>
        <v>0</v>
      </c>
      <c r="K49" s="28">
        <f>SUM(K47,K44,K48)</f>
        <v>0</v>
      </c>
      <c r="L49" s="88">
        <f>SUM(L47,L44,L48)</f>
        <v>0</v>
      </c>
      <c r="M49" s="88">
        <f>SUM(M47,M44,M48)</f>
        <v>0</v>
      </c>
      <c r="N49" s="88">
        <f>SUM(N47,N44,N48)</f>
        <v>0</v>
      </c>
    </row>
    <row r="50" spans="1:29" s="51" customFormat="1" ht="13.5" thickBot="1">
      <c r="A50" s="23"/>
      <c r="B50" s="29" t="s">
        <v>155</v>
      </c>
      <c r="C50" s="6">
        <f>SUM(C49,C41,C37)</f>
        <v>0</v>
      </c>
      <c r="D50" s="6">
        <f aca="true" t="shared" si="12" ref="D50:J50">SUM(D49,D41,D37)</f>
        <v>0</v>
      </c>
      <c r="E50" s="6">
        <f t="shared" si="12"/>
        <v>0</v>
      </c>
      <c r="F50" s="6">
        <f>SUM(F49,F41,F37)</f>
        <v>0</v>
      </c>
      <c r="G50" s="6">
        <f t="shared" si="12"/>
        <v>0</v>
      </c>
      <c r="H50" s="6">
        <f>SUM(H49,H41,H37)</f>
        <v>0</v>
      </c>
      <c r="I50" s="6">
        <f>SUM(I49,I41,I37)</f>
        <v>0</v>
      </c>
      <c r="J50" s="6">
        <f t="shared" si="12"/>
        <v>0</v>
      </c>
      <c r="K50" s="6">
        <f>SUM(K49,K41,K37)</f>
        <v>0</v>
      </c>
      <c r="L50" s="43">
        <f>SUM(L49,L41,L37)</f>
        <v>0</v>
      </c>
      <c r="M50" s="43">
        <f>SUM(M49,M41,M37)</f>
        <v>0</v>
      </c>
      <c r="N50" s="43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'19'!C51+'19'!F51+'19'!I51+'19'!L51+'20'!C51+'20'!F51+'20'!I51+'20'!L51+'21'!C51+'21'!F51+'21'!I51+'21'!L51+'22'!C51+'22'!F51+'22'!I51+'22'!L51+'23'!C51+'23'!F51+'23'!I51</f>
        <v>0</v>
      </c>
      <c r="M51" s="98">
        <f>'19'!D51+'19'!G51+'19'!J51+'19'!M51+'20'!D51+'20'!G51+'20'!J51+'20'!M51+'21'!D51+'21'!G51+'21'!J51+'21'!M51+'22'!D51+'22'!G51+'22'!J51+'22'!M51+'23'!D51+'23'!G51+'23'!J51</f>
        <v>0</v>
      </c>
      <c r="N51" s="98">
        <f>'19'!E51+'19'!H51+'19'!K51+'19'!N51+'20'!E51+'20'!H51+'20'!K51+'20'!N51+'21'!E51+'21'!H51+'21'!K51+'21'!N51+'22'!E51+'22'!H51+'22'!K51+'22'!N51+'23'!E51+'23'!H51+'23'!K51</f>
        <v>0</v>
      </c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71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V32" sqref="V32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1401</v>
      </c>
      <c r="D3" s="115"/>
      <c r="E3" s="115"/>
      <c r="F3" s="115">
        <v>1402</v>
      </c>
      <c r="G3" s="115"/>
      <c r="H3" s="115"/>
      <c r="I3" s="127">
        <v>1403</v>
      </c>
      <c r="J3" s="127"/>
      <c r="K3" s="127"/>
      <c r="L3" s="133">
        <v>1400</v>
      </c>
      <c r="M3" s="133"/>
      <c r="N3" s="133"/>
    </row>
    <row r="4" spans="1:14" s="86" customFormat="1" ht="24" customHeight="1" thickBot="1">
      <c r="A4" s="113"/>
      <c r="B4" s="113"/>
      <c r="C4" s="148" t="s">
        <v>92</v>
      </c>
      <c r="D4" s="148"/>
      <c r="E4" s="148"/>
      <c r="F4" s="148" t="s">
        <v>93</v>
      </c>
      <c r="G4" s="148"/>
      <c r="H4" s="148"/>
      <c r="I4" s="148" t="s">
        <v>156</v>
      </c>
      <c r="J4" s="148"/>
      <c r="K4" s="148"/>
      <c r="L4" s="149" t="s">
        <v>94</v>
      </c>
      <c r="M4" s="149"/>
      <c r="N4" s="14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34"/>
      <c r="G9" s="34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C9+F9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34"/>
      <c r="G10" s="34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34"/>
      <c r="G11" s="34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34"/>
      <c r="G12" s="34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34"/>
      <c r="G13" s="34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1" ref="D14:J14">SUM(D9:D13)</f>
        <v>0</v>
      </c>
      <c r="E14" s="15">
        <f t="shared" si="1"/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34"/>
      <c r="G15" s="34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C15+F15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34"/>
      <c r="G16" s="34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34"/>
      <c r="G17" s="34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3" ref="D18:J18">SUM(D15:D17)</f>
        <v>0</v>
      </c>
      <c r="E18" s="15">
        <f t="shared" si="3"/>
        <v>0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35"/>
      <c r="G19" s="35"/>
      <c r="H19" s="15">
        <f>SUM(F19:G19)</f>
        <v>0</v>
      </c>
      <c r="I19" s="15"/>
      <c r="J19" s="15"/>
      <c r="K19" s="15">
        <f>SUM(I19:J19)</f>
        <v>0</v>
      </c>
      <c r="L19" s="43">
        <f>C19+F19</f>
        <v>0</v>
      </c>
      <c r="M19" s="43">
        <f>D19+G19</f>
        <v>0</v>
      </c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35"/>
      <c r="G20" s="35"/>
      <c r="H20" s="15"/>
      <c r="I20" s="15"/>
      <c r="J20" s="15"/>
      <c r="K20" s="15"/>
      <c r="L20" s="38"/>
      <c r="M20" s="38"/>
      <c r="N20" s="38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4" ref="D21:N21">SUM(D19:D20)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</row>
    <row r="22" spans="1:14" ht="10.5" customHeight="1">
      <c r="A22" s="21" t="s">
        <v>168</v>
      </c>
      <c r="B22" s="16" t="s">
        <v>21</v>
      </c>
      <c r="C22" s="4"/>
      <c r="D22" s="4"/>
      <c r="E22" s="4">
        <f>SUM(C22:D22)</f>
        <v>0</v>
      </c>
      <c r="F22" s="72"/>
      <c r="G22" s="72"/>
      <c r="H22" s="4">
        <f>SUM(F22:G22)</f>
        <v>0</v>
      </c>
      <c r="I22" s="4"/>
      <c r="J22" s="4"/>
      <c r="K22" s="4">
        <f>SUM(I22:J22)</f>
        <v>0</v>
      </c>
      <c r="L22" s="43">
        <f aca="true" t="shared" si="5" ref="L22:M24">C22+F22</f>
        <v>0</v>
      </c>
      <c r="M22" s="43">
        <f t="shared" si="5"/>
        <v>0</v>
      </c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4">
        <f>SUM(C23:D23)</f>
        <v>0</v>
      </c>
      <c r="F23" s="72"/>
      <c r="G23" s="72"/>
      <c r="H23" s="4">
        <f>SUM(F23:G23)</f>
        <v>0</v>
      </c>
      <c r="I23" s="7"/>
      <c r="J23" s="7"/>
      <c r="K23" s="4">
        <f>SUM(I23:J23)</f>
        <v>0</v>
      </c>
      <c r="L23" s="43">
        <f t="shared" si="5"/>
        <v>0</v>
      </c>
      <c r="M23" s="43">
        <f t="shared" si="5"/>
        <v>0</v>
      </c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4">
        <f>SUM(C24:D24)</f>
        <v>0</v>
      </c>
      <c r="F24" s="34"/>
      <c r="G24" s="34"/>
      <c r="H24" s="4">
        <f>SUM(F24:G24)</f>
        <v>0</v>
      </c>
      <c r="I24" s="1"/>
      <c r="J24" s="1"/>
      <c r="K24" s="4">
        <f>SUM(I24:J24)</f>
        <v>0</v>
      </c>
      <c r="L24" s="43">
        <f t="shared" si="5"/>
        <v>0</v>
      </c>
      <c r="M24" s="43">
        <f t="shared" si="5"/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6" ref="D25:J25">SUM(D22:D24)</f>
        <v>0</v>
      </c>
      <c r="E25" s="15">
        <f t="shared" si="6"/>
        <v>0</v>
      </c>
      <c r="F25" s="15">
        <f>SUM(F22:F24)</f>
        <v>0</v>
      </c>
      <c r="G25" s="15">
        <f t="shared" si="6"/>
        <v>0</v>
      </c>
      <c r="H25" s="15">
        <f>SUM(H22:H24)</f>
        <v>0</v>
      </c>
      <c r="I25" s="15">
        <f>SUM(I22:I24)</f>
        <v>0</v>
      </c>
      <c r="J25" s="15">
        <f t="shared" si="6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>
        <f>SUM(J26:K26)</f>
        <v>0</v>
      </c>
      <c r="M26" s="84">
        <f>SUM(K26:L26)</f>
        <v>0</v>
      </c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7" ref="D27:J27">SUM(D21,D25,D26)</f>
        <v>0</v>
      </c>
      <c r="E27" s="28">
        <f t="shared" si="7"/>
        <v>0</v>
      </c>
      <c r="F27" s="28">
        <f>SUM(F21,F25,F26)</f>
        <v>0</v>
      </c>
      <c r="G27" s="28">
        <f t="shared" si="7"/>
        <v>0</v>
      </c>
      <c r="H27" s="28">
        <f>SUM(H21,H25,H26)</f>
        <v>0</v>
      </c>
      <c r="I27" s="28">
        <f>SUM(I21,I25,I26)</f>
        <v>0</v>
      </c>
      <c r="J27" s="28">
        <f t="shared" si="7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0</v>
      </c>
      <c r="D28" s="6">
        <f aca="true" t="shared" si="8" ref="D28:J28">SUM(D27,D18,D14)</f>
        <v>0</v>
      </c>
      <c r="E28" s="6">
        <f t="shared" si="8"/>
        <v>0</v>
      </c>
      <c r="F28" s="6">
        <f>SUM(F27,F18,F14)</f>
        <v>0</v>
      </c>
      <c r="G28" s="6">
        <f t="shared" si="8"/>
        <v>0</v>
      </c>
      <c r="H28" s="6">
        <f>SUM(H27,H18,H14)</f>
        <v>0</v>
      </c>
      <c r="I28" s="6">
        <f>SUM(I27,I18,I14)</f>
        <v>0</v>
      </c>
      <c r="J28" s="6">
        <f t="shared" si="8"/>
        <v>0</v>
      </c>
      <c r="K28" s="6">
        <f>SUM(K27,K18,K14)</f>
        <v>0</v>
      </c>
      <c r="L28" s="43">
        <f>SUM(L27,L18,L14)</f>
        <v>0</v>
      </c>
      <c r="M28" s="43">
        <f>SUM(M27,M18,M14)</f>
        <v>0</v>
      </c>
      <c r="N28" s="43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34"/>
      <c r="G29" s="34"/>
      <c r="H29" s="1"/>
      <c r="I29" s="1"/>
      <c r="J29" s="1"/>
      <c r="K29" s="1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34"/>
      <c r="G30" s="34"/>
      <c r="H30" s="1">
        <f>SUM(F30:G30)</f>
        <v>0</v>
      </c>
      <c r="I30" s="1"/>
      <c r="J30" s="1"/>
      <c r="K30" s="1">
        <f>SUM(I30:J30)</f>
        <v>0</v>
      </c>
      <c r="L30" s="43">
        <f aca="true" t="shared" si="9" ref="L30:M32">C30+F30</f>
        <v>0</v>
      </c>
      <c r="M30" s="43">
        <f t="shared" si="9"/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34"/>
      <c r="G31" s="34"/>
      <c r="H31" s="1">
        <f>SUM(F31:G31)</f>
        <v>0</v>
      </c>
      <c r="I31" s="1"/>
      <c r="J31" s="1"/>
      <c r="K31" s="1">
        <f>SUM(I31:J31)</f>
        <v>0</v>
      </c>
      <c r="L31" s="43">
        <f t="shared" si="9"/>
        <v>0</v>
      </c>
      <c r="M31" s="43">
        <f t="shared" si="9"/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34"/>
      <c r="G32" s="34"/>
      <c r="H32" s="1">
        <f>SUM(F32:G32)</f>
        <v>0</v>
      </c>
      <c r="I32" s="1"/>
      <c r="J32" s="1"/>
      <c r="K32" s="1">
        <f>SUM(I32:J32)</f>
        <v>0</v>
      </c>
      <c r="L32" s="43">
        <f t="shared" si="9"/>
        <v>0</v>
      </c>
      <c r="M32" s="43">
        <f t="shared" si="9"/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10" ref="D33:J33">SUM(D30:D32)</f>
        <v>0</v>
      </c>
      <c r="E33" s="5">
        <f t="shared" si="10"/>
        <v>0</v>
      </c>
      <c r="F33" s="5">
        <f>SUM(F30:F32)</f>
        <v>0</v>
      </c>
      <c r="G33" s="5">
        <f t="shared" si="10"/>
        <v>0</v>
      </c>
      <c r="H33" s="5">
        <f>SUM(H30:H32)</f>
        <v>0</v>
      </c>
      <c r="I33" s="5">
        <f>SUM(I30:I32)</f>
        <v>0</v>
      </c>
      <c r="J33" s="5">
        <f t="shared" si="10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34"/>
      <c r="G34" s="34"/>
      <c r="H34" s="1">
        <f>SUM(F34:G34)</f>
        <v>0</v>
      </c>
      <c r="I34" s="1"/>
      <c r="J34" s="1"/>
      <c r="K34" s="1">
        <f>SUM(I34:J34)</f>
        <v>0</v>
      </c>
      <c r="L34" s="43">
        <f aca="true" t="shared" si="11" ref="L34:M36">C34+F34</f>
        <v>0</v>
      </c>
      <c r="M34" s="43">
        <f t="shared" si="11"/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34"/>
      <c r="G35" s="34"/>
      <c r="H35" s="1">
        <f>SUM(F35:G35)</f>
        <v>0</v>
      </c>
      <c r="I35" s="1"/>
      <c r="J35" s="1"/>
      <c r="K35" s="1">
        <f>SUM(I35:J35)</f>
        <v>0</v>
      </c>
      <c r="L35" s="43">
        <f t="shared" si="11"/>
        <v>0</v>
      </c>
      <c r="M35" s="43">
        <f t="shared" si="11"/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34"/>
      <c r="G36" s="34"/>
      <c r="H36" s="1">
        <f>SUM(F36:G36)</f>
        <v>0</v>
      </c>
      <c r="I36" s="1"/>
      <c r="J36" s="1"/>
      <c r="K36" s="1">
        <f>SUM(I36:J36)</f>
        <v>0</v>
      </c>
      <c r="L36" s="43">
        <f t="shared" si="11"/>
        <v>0</v>
      </c>
      <c r="M36" s="43">
        <f t="shared" si="11"/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12" ref="D37:J37">SUM(D33:D36)</f>
        <v>0</v>
      </c>
      <c r="E37" s="15">
        <f t="shared" si="12"/>
        <v>0</v>
      </c>
      <c r="F37" s="15">
        <f>SUM(F33:F36)</f>
        <v>0</v>
      </c>
      <c r="G37" s="15">
        <f t="shared" si="12"/>
        <v>0</v>
      </c>
      <c r="H37" s="15">
        <f>SUM(H33:H36)</f>
        <v>0</v>
      </c>
      <c r="I37" s="15">
        <f>SUM(I33:I36)</f>
        <v>0</v>
      </c>
      <c r="J37" s="15">
        <f t="shared" si="12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34"/>
      <c r="G38" s="34"/>
      <c r="H38" s="1">
        <f>SUM(F38:G38)</f>
        <v>0</v>
      </c>
      <c r="I38" s="1"/>
      <c r="J38" s="1"/>
      <c r="K38" s="1">
        <f>SUM(I38:J38)</f>
        <v>0</v>
      </c>
      <c r="L38" s="43">
        <f aca="true" t="shared" si="13" ref="L38:M40">C38+F38</f>
        <v>0</v>
      </c>
      <c r="M38" s="43">
        <f t="shared" si="13"/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34"/>
      <c r="G39" s="34"/>
      <c r="H39" s="1">
        <f>SUM(F39:G39)</f>
        <v>0</v>
      </c>
      <c r="I39" s="1"/>
      <c r="J39" s="1"/>
      <c r="K39" s="1">
        <f>SUM(I39:J39)</f>
        <v>0</v>
      </c>
      <c r="L39" s="43">
        <f t="shared" si="13"/>
        <v>0</v>
      </c>
      <c r="M39" s="43">
        <f t="shared" si="13"/>
        <v>0</v>
      </c>
      <c r="N39" s="43">
        <f>SUM(L39:M39)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34"/>
      <c r="G40" s="34"/>
      <c r="H40" s="1">
        <f>SUM(F40:G40)</f>
        <v>0</v>
      </c>
      <c r="I40" s="1"/>
      <c r="J40" s="1"/>
      <c r="K40" s="1">
        <f>SUM(I40:J40)</f>
        <v>0</v>
      </c>
      <c r="L40" s="43">
        <f t="shared" si="13"/>
        <v>0</v>
      </c>
      <c r="M40" s="43">
        <f t="shared" si="13"/>
        <v>0</v>
      </c>
      <c r="N40" s="43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14" ref="D41:J41">SUM(D38:D40)</f>
        <v>0</v>
      </c>
      <c r="E41" s="15">
        <f t="shared" si="14"/>
        <v>0</v>
      </c>
      <c r="F41" s="15">
        <f>SUM(F38:F40)</f>
        <v>0</v>
      </c>
      <c r="G41" s="15">
        <f t="shared" si="14"/>
        <v>0</v>
      </c>
      <c r="H41" s="15">
        <f>SUM(H38:H40)</f>
        <v>0</v>
      </c>
      <c r="I41" s="15">
        <f>SUM(I38:I40)</f>
        <v>0</v>
      </c>
      <c r="J41" s="15">
        <f t="shared" si="14"/>
        <v>0</v>
      </c>
      <c r="K41" s="15">
        <f>SUM(K38:K40)</f>
        <v>0</v>
      </c>
      <c r="L41" s="38">
        <f>SUM(L38:L40)</f>
        <v>0</v>
      </c>
      <c r="M41" s="38">
        <f>SUM(M38:M40)</f>
        <v>0</v>
      </c>
      <c r="N41" s="38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35"/>
      <c r="G42" s="35"/>
      <c r="H42" s="15">
        <f>SUM(F42:G42)</f>
        <v>0</v>
      </c>
      <c r="I42" s="15"/>
      <c r="J42" s="15"/>
      <c r="K42" s="15">
        <f>SUM(I42:J42)</f>
        <v>0</v>
      </c>
      <c r="L42" s="84"/>
      <c r="M42" s="84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38"/>
      <c r="M43" s="38"/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15" ref="D44:J44">SUM(D42:D43)</f>
        <v>0</v>
      </c>
      <c r="E44" s="15">
        <f t="shared" si="15"/>
        <v>0</v>
      </c>
      <c r="F44" s="15">
        <f>SUM(F42:F43)</f>
        <v>0</v>
      </c>
      <c r="G44" s="15">
        <f t="shared" si="15"/>
        <v>0</v>
      </c>
      <c r="H44" s="15">
        <f>SUM(H42:H43)</f>
        <v>0</v>
      </c>
      <c r="I44" s="15">
        <f>SUM(I42:I43)</f>
        <v>0</v>
      </c>
      <c r="J44" s="15">
        <f t="shared" si="15"/>
        <v>0</v>
      </c>
      <c r="K44" s="15">
        <f>SUM(K42:K43)</f>
        <v>0</v>
      </c>
      <c r="L44" s="38">
        <f>SUM(L42:L43)</f>
        <v>0</v>
      </c>
      <c r="M44" s="38">
        <f>SUM(M42:M43)</f>
        <v>0</v>
      </c>
      <c r="N44" s="38">
        <f>SUM(N42:N43)</f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2"/>
      <c r="G45" s="72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2"/>
      <c r="G46" s="72"/>
      <c r="H46" s="7">
        <f>SUM(F46:G46)</f>
        <v>0</v>
      </c>
      <c r="I46" s="7"/>
      <c r="J46" s="7"/>
      <c r="K46" s="7">
        <f>SUM(I46:J46)</f>
        <v>0</v>
      </c>
      <c r="L46" s="84"/>
      <c r="M46" s="84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6" ref="D47:J47">SUM(D45:D46)</f>
        <v>0</v>
      </c>
      <c r="E47" s="28">
        <f t="shared" si="16"/>
        <v>0</v>
      </c>
      <c r="F47" s="28">
        <f>SUM(F45:F46)</f>
        <v>0</v>
      </c>
      <c r="G47" s="28">
        <f t="shared" si="16"/>
        <v>0</v>
      </c>
      <c r="H47" s="28">
        <f>SUM(H45:H46)</f>
        <v>0</v>
      </c>
      <c r="I47" s="28">
        <f>SUM(I45:I46)</f>
        <v>0</v>
      </c>
      <c r="J47" s="28">
        <f t="shared" si="16"/>
        <v>0</v>
      </c>
      <c r="K47" s="28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7" ref="D49:J49">SUM(D47,D44,D48)</f>
        <v>0</v>
      </c>
      <c r="E49" s="28">
        <f t="shared" si="17"/>
        <v>0</v>
      </c>
      <c r="F49" s="28">
        <f>SUM(F47,F44,F48)</f>
        <v>0</v>
      </c>
      <c r="G49" s="28">
        <f t="shared" si="17"/>
        <v>0</v>
      </c>
      <c r="H49" s="28">
        <f>SUM(H47,H44,H48)</f>
        <v>0</v>
      </c>
      <c r="I49" s="28">
        <f>SUM(I47,I44,I48)</f>
        <v>0</v>
      </c>
      <c r="J49" s="28">
        <f t="shared" si="17"/>
        <v>0</v>
      </c>
      <c r="K49" s="28">
        <f>SUM(K47,K44,K48)</f>
        <v>0</v>
      </c>
      <c r="L49" s="88">
        <f>SUM(L47,L44,L48)</f>
        <v>0</v>
      </c>
      <c r="M49" s="88">
        <f>SUM(M47,M44,M48)</f>
        <v>0</v>
      </c>
      <c r="N49" s="88">
        <f>SUM(N47,N44,N48)</f>
        <v>0</v>
      </c>
    </row>
    <row r="50" spans="1:29" s="51" customFormat="1" ht="13.5" thickBot="1">
      <c r="A50" s="23"/>
      <c r="B50" s="29" t="s">
        <v>155</v>
      </c>
      <c r="C50" s="6">
        <f>SUM(C49,C41,C37)</f>
        <v>0</v>
      </c>
      <c r="D50" s="6">
        <f aca="true" t="shared" si="18" ref="D50:J50">SUM(D49,D41,D37)</f>
        <v>0</v>
      </c>
      <c r="E50" s="6">
        <f t="shared" si="18"/>
        <v>0</v>
      </c>
      <c r="F50" s="6">
        <f>SUM(F49,F41,F37)</f>
        <v>0</v>
      </c>
      <c r="G50" s="6">
        <f t="shared" si="18"/>
        <v>0</v>
      </c>
      <c r="H50" s="6">
        <f>SUM(H49,H41,H37)</f>
        <v>0</v>
      </c>
      <c r="I50" s="6">
        <f>SUM(I49,I41,I37)</f>
        <v>0</v>
      </c>
      <c r="J50" s="6">
        <f t="shared" si="18"/>
        <v>0</v>
      </c>
      <c r="K50" s="6">
        <f>SUM(K49,K41,K37)</f>
        <v>0</v>
      </c>
      <c r="L50" s="43">
        <f>SUM(L49,L41,L37)</f>
        <v>0</v>
      </c>
      <c r="M50" s="43">
        <f>SUM(M49,M41,M37)</f>
        <v>0</v>
      </c>
      <c r="N50" s="43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C51+F51</f>
        <v>0</v>
      </c>
      <c r="M51" s="98">
        <f>D51+G51</f>
        <v>0</v>
      </c>
      <c r="N51" s="98">
        <f>E51+H51</f>
        <v>0</v>
      </c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99"/>
      <c r="M52" s="99"/>
      <c r="N52" s="99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D39" sqref="D39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625" style="13" customWidth="1"/>
    <col min="4" max="4" width="9.25390625" style="13" customWidth="1"/>
    <col min="5" max="5" width="9.875" style="13" customWidth="1"/>
    <col min="6" max="6" width="10.00390625" style="13" customWidth="1"/>
    <col min="7" max="8" width="9.375" style="13" customWidth="1"/>
    <col min="9" max="9" width="10.375" style="13" customWidth="1"/>
    <col min="10" max="11" width="10.75390625" style="13" customWidth="1"/>
    <col min="12" max="14" width="9.375" style="13" customWidth="1"/>
    <col min="15" max="15" width="9.25390625" style="13" customWidth="1"/>
    <col min="16" max="16" width="0" style="13" hidden="1" customWidth="1"/>
    <col min="17" max="16384" width="9.125" style="13" customWidth="1"/>
  </cols>
  <sheetData>
    <row r="1" spans="2:16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</row>
    <row r="2" spans="8:13" ht="8.25" customHeight="1">
      <c r="H2" s="16"/>
      <c r="M2" s="16" t="s">
        <v>0</v>
      </c>
    </row>
    <row r="3" spans="1:14" ht="9" customHeight="1">
      <c r="A3" s="113" t="s">
        <v>1</v>
      </c>
      <c r="B3" s="113"/>
      <c r="C3" s="115">
        <v>1501</v>
      </c>
      <c r="D3" s="115"/>
      <c r="E3" s="115"/>
      <c r="F3" s="115">
        <v>1502</v>
      </c>
      <c r="G3" s="115"/>
      <c r="H3" s="115"/>
      <c r="I3" s="127">
        <v>1503</v>
      </c>
      <c r="J3" s="127"/>
      <c r="K3" s="127"/>
      <c r="L3" s="109">
        <v>1504</v>
      </c>
      <c r="M3" s="109"/>
      <c r="N3" s="109"/>
    </row>
    <row r="4" spans="1:18" s="86" customFormat="1" ht="24" customHeight="1" thickBot="1">
      <c r="A4" s="113"/>
      <c r="B4" s="113"/>
      <c r="C4" s="148" t="s">
        <v>95</v>
      </c>
      <c r="D4" s="148"/>
      <c r="E4" s="148"/>
      <c r="F4" s="150" t="s">
        <v>96</v>
      </c>
      <c r="G4" s="150"/>
      <c r="H4" s="150"/>
      <c r="I4" s="148" t="s">
        <v>97</v>
      </c>
      <c r="J4" s="148"/>
      <c r="K4" s="148"/>
      <c r="L4" s="148" t="s">
        <v>98</v>
      </c>
      <c r="M4" s="148"/>
      <c r="N4" s="148"/>
      <c r="Q4" s="12"/>
      <c r="R4" s="12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v>0</v>
      </c>
      <c r="G28" s="6">
        <f t="shared" si="5"/>
        <v>0</v>
      </c>
      <c r="H28" s="6">
        <f>SUM(H27,H18,H14)</f>
        <v>0</v>
      </c>
      <c r="I28" s="6">
        <v>0</v>
      </c>
      <c r="J28" s="6">
        <f t="shared" si="5"/>
        <v>0</v>
      </c>
      <c r="K28" s="6">
        <f>SUM(K27,K18,K14)</f>
        <v>0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2278753</v>
      </c>
      <c r="D30" s="1">
        <f>466+7198+1822+4555</f>
        <v>14041</v>
      </c>
      <c r="E30" s="1">
        <f>SUM(C30:D30)</f>
        <v>2292794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8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  <c r="R31" s="1"/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603787</v>
      </c>
      <c r="G32" s="1">
        <v>227</v>
      </c>
      <c r="H32" s="1">
        <f>SUM(F32:G32)</f>
        <v>604014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 aca="true" t="shared" si="6" ref="C33:M33">SUM(C30:C32)</f>
        <v>2278753</v>
      </c>
      <c r="D33" s="5">
        <f t="shared" si="6"/>
        <v>14041</v>
      </c>
      <c r="E33" s="5">
        <f t="shared" si="6"/>
        <v>2292794</v>
      </c>
      <c r="F33" s="5">
        <f t="shared" si="6"/>
        <v>603787</v>
      </c>
      <c r="G33" s="5">
        <f t="shared" si="6"/>
        <v>227</v>
      </c>
      <c r="H33" s="5">
        <f>SUM(H30:H32)</f>
        <v>604014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5312948</v>
      </c>
      <c r="J34" s="1"/>
      <c r="K34" s="1">
        <f>SUM(I34:J34)</f>
        <v>5312948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5089223</v>
      </c>
      <c r="J35" s="1">
        <v>120000</v>
      </c>
      <c r="K35" s="1">
        <f>SUM(I35:J35)</f>
        <v>5209223</v>
      </c>
      <c r="L35" s="4">
        <v>0</v>
      </c>
      <c r="M35" s="4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35" ht="10.5" customHeight="1">
      <c r="A37" s="18" t="s">
        <v>12</v>
      </c>
      <c r="B37" s="19" t="s">
        <v>142</v>
      </c>
      <c r="C37" s="15">
        <f aca="true" t="shared" si="7" ref="C37:M37">SUM(C33:C36)</f>
        <v>2278753</v>
      </c>
      <c r="D37" s="15">
        <f t="shared" si="7"/>
        <v>14041</v>
      </c>
      <c r="E37" s="15">
        <f t="shared" si="7"/>
        <v>2292794</v>
      </c>
      <c r="F37" s="15">
        <f t="shared" si="7"/>
        <v>603787</v>
      </c>
      <c r="G37" s="15">
        <f t="shared" si="7"/>
        <v>227</v>
      </c>
      <c r="H37" s="15">
        <f>SUM(H33:H36)</f>
        <v>604014</v>
      </c>
      <c r="I37" s="15">
        <v>10402171</v>
      </c>
      <c r="J37" s="15">
        <f t="shared" si="7"/>
        <v>120000</v>
      </c>
      <c r="K37" s="15">
        <f>SUM(K33:K36)</f>
        <v>10522171</v>
      </c>
      <c r="L37" s="15">
        <v>0</v>
      </c>
      <c r="M37" s="15">
        <f t="shared" si="7"/>
        <v>0</v>
      </c>
      <c r="N37" s="15">
        <f>SUM(N33:N36)</f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7" t="s">
        <v>172</v>
      </c>
      <c r="B38" s="16" t="s">
        <v>27</v>
      </c>
      <c r="C38" s="1">
        <v>0</v>
      </c>
      <c r="D38" s="1">
        <v>560</v>
      </c>
      <c r="E38" s="1">
        <f>SUM(C38:D38)</f>
        <v>560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Y39" s="1"/>
      <c r="Z39" s="1"/>
      <c r="AA39" s="1"/>
      <c r="AE39" s="1"/>
      <c r="AF39" s="1"/>
      <c r="AG39" s="1"/>
      <c r="AH39" s="1"/>
      <c r="AI39" s="1"/>
    </row>
    <row r="40" spans="1:35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Y40" s="6"/>
      <c r="Z40" s="6"/>
      <c r="AA40" s="6"/>
      <c r="AE40" s="6"/>
      <c r="AF40" s="6"/>
      <c r="AG40" s="6"/>
      <c r="AH40" s="6"/>
      <c r="AI40" s="6"/>
    </row>
    <row r="41" spans="1:26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560</v>
      </c>
      <c r="E41" s="15">
        <f t="shared" si="8"/>
        <v>560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4" s="51" customFormat="1" ht="13.5" thickBot="1">
      <c r="A50" s="23"/>
      <c r="B50" s="29" t="s">
        <v>155</v>
      </c>
      <c r="C50" s="6">
        <v>2231261</v>
      </c>
      <c r="D50" s="6">
        <f aca="true" t="shared" si="12" ref="D50:M50">SUM(D49,D41,D37)</f>
        <v>14601</v>
      </c>
      <c r="E50" s="6">
        <f t="shared" si="12"/>
        <v>2293354</v>
      </c>
      <c r="F50" s="6">
        <v>603548</v>
      </c>
      <c r="G50" s="6">
        <f t="shared" si="12"/>
        <v>227</v>
      </c>
      <c r="H50" s="6">
        <f>SUM(H49,H41,H37)</f>
        <v>604014</v>
      </c>
      <c r="I50" s="6">
        <v>10402171</v>
      </c>
      <c r="J50" s="6">
        <f t="shared" si="12"/>
        <v>120000</v>
      </c>
      <c r="K50" s="6">
        <f>SUM(K49,K41,K37)</f>
        <v>10522171</v>
      </c>
      <c r="L50" s="6">
        <v>0</v>
      </c>
      <c r="M50" s="6">
        <f t="shared" si="12"/>
        <v>0</v>
      </c>
      <c r="N50" s="6">
        <f>SUM(N49,N41,N37)</f>
        <v>0</v>
      </c>
      <c r="V50" s="29"/>
      <c r="W50" s="29"/>
      <c r="X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6"/>
      <c r="W60" s="6"/>
      <c r="X60" s="6"/>
    </row>
    <row r="61" spans="22:24" ht="12.75">
      <c r="V61" s="6"/>
      <c r="W61" s="6"/>
      <c r="X61" s="6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5" width="10.0039062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1.875" style="13" customWidth="1"/>
    <col min="13" max="13" width="10.375" style="13" customWidth="1"/>
    <col min="14" max="14" width="11.0039062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1505</v>
      </c>
      <c r="D3" s="115"/>
      <c r="E3" s="115"/>
      <c r="F3" s="115">
        <v>1506</v>
      </c>
      <c r="G3" s="115"/>
      <c r="H3" s="115"/>
      <c r="I3" s="127">
        <v>1507</v>
      </c>
      <c r="J3" s="127"/>
      <c r="K3" s="127"/>
      <c r="L3" s="133">
        <v>1500</v>
      </c>
      <c r="M3" s="133"/>
      <c r="N3" s="133"/>
    </row>
    <row r="4" spans="1:14" s="86" customFormat="1" ht="24" customHeight="1" thickBot="1">
      <c r="A4" s="113"/>
      <c r="B4" s="113"/>
      <c r="C4" s="148" t="s">
        <v>99</v>
      </c>
      <c r="D4" s="148"/>
      <c r="E4" s="148"/>
      <c r="F4" s="148" t="s">
        <v>100</v>
      </c>
      <c r="G4" s="148"/>
      <c r="H4" s="148"/>
      <c r="I4" s="148" t="s">
        <v>202</v>
      </c>
      <c r="J4" s="148"/>
      <c r="K4" s="148"/>
      <c r="L4" s="149" t="s">
        <v>101</v>
      </c>
      <c r="M4" s="149"/>
      <c r="N4" s="14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'25'!C9+'25'!F9+'25'!I9+'25'!L9+'26'!C9+'26'!F9+'26'!I9</f>
        <v>0</v>
      </c>
      <c r="M9" s="43">
        <f>'25'!D9+'25'!G9+'25'!J9+'25'!M9+'26'!D9+'26'!G9+'26'!J9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'25'!C10+'25'!F10+'25'!I10+'25'!L10+'26'!C10+'26'!F10+'26'!I10</f>
        <v>0</v>
      </c>
      <c r="M10" s="43">
        <f>'25'!D10+'25'!G10+'25'!J10+'25'!M10+'26'!D10+'26'!G10+'26'!J10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'25'!C11+'25'!F11+'25'!I11+'25'!L11+'26'!C11+'26'!F11+'26'!I11</f>
        <v>0</v>
      </c>
      <c r="M11" s="43">
        <f>'25'!D11+'25'!G11+'25'!J11+'25'!M11+'26'!D11+'26'!G11+'26'!J11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'25'!C12+'25'!F12+'25'!I12+'25'!L12+'26'!C12+'26'!F12+'26'!I12</f>
        <v>0</v>
      </c>
      <c r="M12" s="43">
        <f>'25'!D12+'25'!G12+'25'!J12+'25'!M12+'26'!D12+'26'!G12+'26'!J12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>'25'!C13+'25'!F13+'25'!I13+'25'!L13+'26'!C13+'26'!F13+'26'!I13</f>
        <v>0</v>
      </c>
      <c r="M13" s="43">
        <f>'25'!D13+'25'!G13+'25'!J13+'25'!M13+'26'!D13+'26'!G13+'26'!J13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0" ref="D14:J14">SUM(D9:D13)</f>
        <v>0</v>
      </c>
      <c r="E14" s="15">
        <f t="shared" si="0"/>
        <v>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'25'!C15+'25'!F15+'25'!I15+'25'!L15+'26'!C15+'26'!F15+'26'!I15</f>
        <v>0</v>
      </c>
      <c r="M15" s="43">
        <f>'25'!D15+'25'!G15+'25'!J15+'25'!M15+'26'!D15+'26'!G15+'26'!J15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'25'!C16+'25'!F16+'25'!I16+'25'!L16+'26'!C16+'26'!F16+'26'!I16</f>
        <v>0</v>
      </c>
      <c r="M16" s="43">
        <f>'25'!D16+'25'!G16+'25'!J16+'25'!M16+'26'!D16+'26'!G16+'26'!J16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'25'!C17+'25'!F17+'25'!I17+'25'!L17+'26'!C17+'26'!F17+'26'!I17</f>
        <v>0</v>
      </c>
      <c r="M17" s="43">
        <f>'25'!D17+'25'!G17+'25'!J17+'25'!M17+'26'!D17+'26'!G17+'26'!J17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38"/>
      <c r="M20" s="38"/>
      <c r="N20" s="38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'25'!C24+'25'!F24+'25'!I24+'25'!L24+'26'!C24+'26'!F24+'26'!I24</f>
        <v>0</v>
      </c>
      <c r="M24" s="43">
        <f>'25'!D24+'25'!G24+'25'!J24+'25'!M24+'26'!D24+'26'!G24+'26'!J24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15">
        <f>SUM(F22:F24)</f>
        <v>0</v>
      </c>
      <c r="G25" s="15">
        <f t="shared" si="3"/>
        <v>0</v>
      </c>
      <c r="H25" s="15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28">
        <f>SUM(F21,F25,F26)</f>
        <v>0</v>
      </c>
      <c r="G27" s="28">
        <f t="shared" si="4"/>
        <v>0</v>
      </c>
      <c r="H27" s="2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0</v>
      </c>
      <c r="D28" s="6">
        <f aca="true" t="shared" si="5" ref="D28:J28">SUM(D27,D18,D14)</f>
        <v>0</v>
      </c>
      <c r="E28" s="6">
        <f t="shared" si="5"/>
        <v>0</v>
      </c>
      <c r="F28" s="6">
        <f>SUM(F27,F18,F14)</f>
        <v>0</v>
      </c>
      <c r="G28" s="6">
        <f t="shared" si="5"/>
        <v>0</v>
      </c>
      <c r="H28" s="6">
        <f>SUM(H27,H18,H14)</f>
        <v>0</v>
      </c>
      <c r="I28" s="6">
        <f>SUM(I27,I18,I14)</f>
        <v>0</v>
      </c>
      <c r="J28" s="6">
        <f t="shared" si="5"/>
        <v>0</v>
      </c>
      <c r="K28" s="6">
        <f>SUM(K27,K18,K14)</f>
        <v>0</v>
      </c>
      <c r="L28" s="43">
        <f>SUM(L27,L18,L14)</f>
        <v>0</v>
      </c>
      <c r="M28" s="43">
        <f>SUM(M27,M18,M14)</f>
        <v>0</v>
      </c>
      <c r="N28" s="43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43"/>
      <c r="M29" s="43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'25'!C30+'25'!F30+'25'!I30+'25'!L30+'26'!C30+'26'!F30+'26'!I30</f>
        <v>2278753</v>
      </c>
      <c r="M30" s="43">
        <f>'25'!D30+'25'!G30+'25'!J30+'25'!M30+'26'!D30+'26'!G30+'26'!J30</f>
        <v>14041</v>
      </c>
      <c r="N30" s="43">
        <f>SUM(L30:M30)</f>
        <v>2292794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'25'!C31+'25'!F31+'25'!I31+'25'!L31+'26'!C31+'26'!F31+'26'!I31</f>
        <v>0</v>
      </c>
      <c r="M31" s="43">
        <f>'25'!D31+'25'!G31+'25'!J31+'25'!M31+'26'!D31+'26'!G31+'26'!J31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>'25'!C32+'25'!F32+'25'!I32+'25'!L32+'26'!C32+'26'!F32+'26'!I32</f>
        <v>603787</v>
      </c>
      <c r="M32" s="43">
        <f>'25'!D32+'25'!G32+'25'!J32+'25'!M32+'26'!D32+'26'!G32+'26'!J32</f>
        <v>227</v>
      </c>
      <c r="N32" s="43">
        <f>SUM(L32:M32)</f>
        <v>604014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5">
        <f>SUM(F30:F32)</f>
        <v>0</v>
      </c>
      <c r="G33" s="5">
        <f t="shared" si="6"/>
        <v>0</v>
      </c>
      <c r="H33" s="5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33">
        <f>SUM(L30:L32)</f>
        <v>2882540</v>
      </c>
      <c r="M33" s="33">
        <f>SUM(M30:M32)</f>
        <v>14268</v>
      </c>
      <c r="N33" s="33">
        <f>SUM(N30:N32)</f>
        <v>2896808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'25'!C34+'25'!F34+'25'!I34+'25'!L34+'26'!C34+'26'!F34+'26'!I34</f>
        <v>5312948</v>
      </c>
      <c r="M34" s="43">
        <f>'25'!D34+'25'!G34+'25'!J34+'25'!M34+'26'!D34+'26'!G34+'26'!J34</f>
        <v>0</v>
      </c>
      <c r="N34" s="43">
        <f>SUM(L34:M34)</f>
        <v>5312948</v>
      </c>
    </row>
    <row r="35" spans="1:17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>
        <v>32026</v>
      </c>
      <c r="G35" s="1"/>
      <c r="H35" s="1">
        <f>SUM(F35:G35)</f>
        <v>32026</v>
      </c>
      <c r="I35" s="1"/>
      <c r="J35" s="1"/>
      <c r="K35" s="1">
        <f>SUM(I35:J35)</f>
        <v>0</v>
      </c>
      <c r="L35" s="43">
        <f>'25'!C35+'25'!F35+'25'!I35+'25'!L35+'26'!C35+'26'!F35+'26'!I35</f>
        <v>5121249</v>
      </c>
      <c r="M35" s="43">
        <f>'25'!D35+'25'!G35+'25'!J35+'25'!M35+'26'!D35+'26'!G35+'26'!J35</f>
        <v>120000</v>
      </c>
      <c r="N35" s="43">
        <f>SUM(L35:M35)</f>
        <v>5241249</v>
      </c>
      <c r="Q35" s="1"/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>'25'!C36+'25'!F36+'25'!I36+'25'!L36+'26'!C36+'26'!F36+'26'!I36</f>
        <v>0</v>
      </c>
      <c r="M36" s="43">
        <f>'25'!D36+'25'!G36+'25'!J36+'25'!M36+'26'!D36+'26'!G36+'26'!J36</f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15">
        <f>SUM(F33:F36)</f>
        <v>32026</v>
      </c>
      <c r="G37" s="15">
        <f t="shared" si="7"/>
        <v>0</v>
      </c>
      <c r="H37" s="15">
        <f>SUM(H33:H36)</f>
        <v>32026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38">
        <f>SUM(L33:L36)</f>
        <v>13316737</v>
      </c>
      <c r="M37" s="38">
        <f>SUM(M33:M36)</f>
        <v>134268</v>
      </c>
      <c r="N37" s="38">
        <f>SUM(N33:N36)</f>
        <v>13451005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'25'!C38+'25'!F38+'25'!I38+'25'!L38+'26'!C38+'26'!F38+'26'!I38</f>
        <v>0</v>
      </c>
      <c r="M38" s="43">
        <f>'25'!D38+'25'!G38+'25'!J38+'25'!M38+'26'!D38+'26'!G38+'26'!J38</f>
        <v>560</v>
      </c>
      <c r="N38" s="43">
        <f>SUM(L38:M38)</f>
        <v>560</v>
      </c>
      <c r="Q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'25'!C39+'25'!F39+'25'!I39+'25'!L39+'26'!C39+'26'!F39+'26'!I39</f>
        <v>0</v>
      </c>
      <c r="M39" s="43">
        <f>'25'!D39+'25'!G39+'25'!J39+'25'!M39+'26'!D39+'26'!G39+'26'!J39</f>
        <v>0</v>
      </c>
      <c r="N39" s="43">
        <f>SUM(L39:M39)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>'25'!C40+'25'!F40+'25'!I40+'25'!L40+'26'!C40+'26'!F40+'26'!I40</f>
        <v>0</v>
      </c>
      <c r="M40" s="43">
        <f>'25'!D40+'25'!G40+'25'!J40+'25'!M40+'26'!D40+'26'!G40+'26'!J40</f>
        <v>0</v>
      </c>
      <c r="N40" s="43">
        <f>SUM(L40:M40)</f>
        <v>0</v>
      </c>
      <c r="Q40" s="6"/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15">
        <f>SUM(F38:F40)</f>
        <v>0</v>
      </c>
      <c r="G41" s="15">
        <f t="shared" si="8"/>
        <v>0</v>
      </c>
      <c r="H41" s="15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38">
        <f>SUM(L38:L40)</f>
        <v>0</v>
      </c>
      <c r="M41" s="38">
        <f>SUM(M38:M40)</f>
        <v>560</v>
      </c>
      <c r="N41" s="38">
        <f>SUM(N38:N40)</f>
        <v>560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84">
        <f>'25'!C42+'25'!F42+'25'!I42+'25'!L42+'26'!C42+'26'!F42+'26'!I42</f>
        <v>0</v>
      </c>
      <c r="M42" s="84">
        <f>'25'!D42+'25'!G42+'25'!J42+'25'!M42+'26'!D42+'26'!G42+'26'!J42</f>
        <v>0</v>
      </c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>
        <v>259824</v>
      </c>
      <c r="J43" s="15"/>
      <c r="K43" s="15">
        <f>SUM(I43:J43)</f>
        <v>259824</v>
      </c>
      <c r="L43" s="38">
        <f>'25'!C43+'25'!F43+'25'!I43+'25'!L43+'26'!C43+'26'!F43+'26'!I43</f>
        <v>259824</v>
      </c>
      <c r="M43" s="38">
        <f>'25'!D43+'25'!G43+'25'!J43+'25'!M43+'26'!D43+'26'!G43+'26'!J43</f>
        <v>0</v>
      </c>
      <c r="N43" s="38">
        <f>SUM(L43:M43)</f>
        <v>259824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9" ref="D44:J44">SUM(D42:D43)</f>
        <v>0</v>
      </c>
      <c r="E44" s="15">
        <f t="shared" si="9"/>
        <v>0</v>
      </c>
      <c r="F44" s="15">
        <f>SUM(F42:F43)</f>
        <v>0</v>
      </c>
      <c r="G44" s="15">
        <f t="shared" si="9"/>
        <v>0</v>
      </c>
      <c r="H44" s="15">
        <f>SUM(H42:H43)</f>
        <v>0</v>
      </c>
      <c r="I44" s="15">
        <f>SUM(I42:I43)</f>
        <v>259824</v>
      </c>
      <c r="J44" s="15">
        <f t="shared" si="9"/>
        <v>0</v>
      </c>
      <c r="K44" s="15">
        <f>SUM(K42:K43)</f>
        <v>259824</v>
      </c>
      <c r="L44" s="38">
        <f>SUM(L42:L43)</f>
        <v>259824</v>
      </c>
      <c r="M44" s="38">
        <f>SUM(M42:M43)</f>
        <v>0</v>
      </c>
      <c r="N44" s="38">
        <f>SUM(N42:N43)</f>
        <v>259824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>
        <f>'25'!C45+'25'!F45+'25'!I45+'25'!L45+'26'!C45+'26'!F45+'26'!I45</f>
        <v>0</v>
      </c>
      <c r="M45" s="84">
        <f>'25'!D45+'25'!G45+'25'!J45+'25'!M45+'26'!D45+'26'!G45+'26'!J45</f>
        <v>0</v>
      </c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>
        <f>'25'!C46+'25'!F46+'25'!I46+'25'!L46+'26'!C46+'26'!F46+'26'!I46</f>
        <v>0</v>
      </c>
      <c r="M46" s="84">
        <f>'25'!D46+'25'!G46+'25'!J46+'25'!M46+'26'!D46+'26'!G46+'26'!J46</f>
        <v>0</v>
      </c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0" ref="D47:J47">SUM(D45:D46)</f>
        <v>0</v>
      </c>
      <c r="E47" s="28">
        <f t="shared" si="10"/>
        <v>0</v>
      </c>
      <c r="F47" s="28">
        <f>SUM(F45:F46)</f>
        <v>0</v>
      </c>
      <c r="G47" s="28">
        <f t="shared" si="10"/>
        <v>0</v>
      </c>
      <c r="H47" s="28">
        <f>SUM(H45:H46)</f>
        <v>0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1" ref="D49:J49">SUM(D47,D44,D48)</f>
        <v>0</v>
      </c>
      <c r="E49" s="28">
        <f t="shared" si="11"/>
        <v>0</v>
      </c>
      <c r="F49" s="28">
        <f>SUM(F47,F44,F48)</f>
        <v>0</v>
      </c>
      <c r="G49" s="28">
        <f t="shared" si="11"/>
        <v>0</v>
      </c>
      <c r="H49" s="28">
        <f>SUM(H47,H44,H48)</f>
        <v>0</v>
      </c>
      <c r="I49" s="28">
        <f>SUM(I47,I44,I48)</f>
        <v>259824</v>
      </c>
      <c r="J49" s="28">
        <f t="shared" si="11"/>
        <v>0</v>
      </c>
      <c r="K49" s="28">
        <f>SUM(K47,K44,K48)</f>
        <v>259824</v>
      </c>
      <c r="L49" s="88">
        <f>SUM(L47,L44,L48)</f>
        <v>259824</v>
      </c>
      <c r="M49" s="88">
        <f>SUM(M47,M44,M48)</f>
        <v>0</v>
      </c>
      <c r="N49" s="88">
        <f>SUM(N47,N44,N48)</f>
        <v>259824</v>
      </c>
    </row>
    <row r="50" spans="1:29" s="51" customFormat="1" ht="13.5" thickBot="1">
      <c r="A50" s="23"/>
      <c r="B50" s="29" t="s">
        <v>155</v>
      </c>
      <c r="C50" s="6">
        <f>SUM(C49,C41,C37)</f>
        <v>0</v>
      </c>
      <c r="D50" s="6">
        <f aca="true" t="shared" si="12" ref="D50:J50">SUM(D49,D41,D37)</f>
        <v>0</v>
      </c>
      <c r="E50" s="6">
        <f t="shared" si="12"/>
        <v>0</v>
      </c>
      <c r="F50" s="6">
        <f>SUM(F49,F41,F37)</f>
        <v>32026</v>
      </c>
      <c r="G50" s="6">
        <f t="shared" si="12"/>
        <v>0</v>
      </c>
      <c r="H50" s="6">
        <f>SUM(H49,H41,H37)</f>
        <v>32026</v>
      </c>
      <c r="I50" s="6">
        <f>SUM(I49,I41,I37)</f>
        <v>259824</v>
      </c>
      <c r="J50" s="6">
        <f t="shared" si="12"/>
        <v>0</v>
      </c>
      <c r="K50" s="6">
        <f>SUM(K49,K41,K37)</f>
        <v>259824</v>
      </c>
      <c r="L50" s="43">
        <f>SUM(L49,L41,L37)</f>
        <v>13576561</v>
      </c>
      <c r="M50" s="43">
        <f>SUM(M49,M41,M37)</f>
        <v>134828</v>
      </c>
      <c r="N50" s="43">
        <f>SUM(N49,N41,N37)</f>
        <v>13711389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'25'!C51+'25'!F51+'25'!I51+'25'!L51+'26'!C51+'26'!F51+'26'!I51</f>
        <v>0</v>
      </c>
      <c r="M51" s="98">
        <f>'25'!D51+'25'!G51+'25'!J51+'25'!M51+'26'!D51+'26'!G51+'26'!J51</f>
        <v>0</v>
      </c>
      <c r="N51" s="98">
        <f>'25'!E51+'25'!H51+'25'!K51+'25'!N51+'26'!E51+'26'!H51+'26'!K51</f>
        <v>0</v>
      </c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99">
        <f>'25'!C52+'25'!F52+'25'!I52+'25'!L52+'26'!C52+'26'!F52+'26'!I52</f>
        <v>0</v>
      </c>
      <c r="M52" s="99">
        <f>'25'!D52+'25'!G52+'25'!J52+'25'!M52+'26'!D52+'26'!G52+'26'!J52</f>
        <v>0</v>
      </c>
      <c r="N52" s="99">
        <f>'25'!E52+'25'!H52+'25'!K52+'25'!N52+'26'!E52+'26'!H52+'26'!K52</f>
        <v>0</v>
      </c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10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10.5" customHeight="1">
      <c r="A3" s="113" t="s">
        <v>1</v>
      </c>
      <c r="B3" s="113"/>
      <c r="C3" s="115">
        <v>1601</v>
      </c>
      <c r="D3" s="115"/>
      <c r="E3" s="115"/>
      <c r="F3" s="115">
        <v>1602</v>
      </c>
      <c r="G3" s="115"/>
      <c r="H3" s="115"/>
      <c r="I3" s="127">
        <v>1603</v>
      </c>
      <c r="J3" s="127"/>
      <c r="K3" s="127"/>
      <c r="L3" s="109">
        <v>1604</v>
      </c>
      <c r="M3" s="109"/>
      <c r="N3" s="109"/>
    </row>
    <row r="4" spans="1:14" s="86" customFormat="1" ht="24" customHeight="1" thickBot="1">
      <c r="A4" s="113"/>
      <c r="B4" s="113"/>
      <c r="C4" s="148" t="s">
        <v>26</v>
      </c>
      <c r="D4" s="148"/>
      <c r="E4" s="148"/>
      <c r="F4" s="148" t="s">
        <v>27</v>
      </c>
      <c r="G4" s="148"/>
      <c r="H4" s="148"/>
      <c r="I4" s="148" t="s">
        <v>28</v>
      </c>
      <c r="J4" s="148"/>
      <c r="K4" s="148"/>
      <c r="L4" s="150" t="s">
        <v>102</v>
      </c>
      <c r="M4" s="150"/>
      <c r="N4" s="150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v>0</v>
      </c>
      <c r="J14" s="15">
        <f t="shared" si="0"/>
        <v>0</v>
      </c>
      <c r="K14" s="15">
        <f>SUM(K9:K13)</f>
        <v>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v>0</v>
      </c>
      <c r="G28" s="6">
        <f t="shared" si="5"/>
        <v>0</v>
      </c>
      <c r="H28" s="6">
        <f>SUM(H27,H18,H14)</f>
        <v>0</v>
      </c>
      <c r="I28" s="6">
        <v>0</v>
      </c>
      <c r="J28" s="6">
        <f t="shared" si="5"/>
        <v>0</v>
      </c>
      <c r="K28" s="6">
        <f>SUM(K27,K18,K14)</f>
        <v>0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315544</v>
      </c>
      <c r="G38" s="1">
        <v>14993</v>
      </c>
      <c r="H38" s="1">
        <f>SUM(F38:G38)</f>
        <v>330537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1411000</v>
      </c>
      <c r="D39" s="1"/>
      <c r="E39" s="1">
        <f>SUM(C39:D39)</f>
        <v>1411000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87">
        <v>49000</v>
      </c>
      <c r="J40" s="1"/>
      <c r="K40" s="1">
        <f>SUM(I40:J40)</f>
        <v>49000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 aca="true" t="shared" si="8" ref="C41:M41">SUM(C38:C40)</f>
        <v>1411000</v>
      </c>
      <c r="D41" s="15">
        <f t="shared" si="8"/>
        <v>0</v>
      </c>
      <c r="E41" s="15">
        <f t="shared" si="8"/>
        <v>1411000</v>
      </c>
      <c r="F41" s="15">
        <f t="shared" si="8"/>
        <v>315544</v>
      </c>
      <c r="G41" s="15">
        <f t="shared" si="8"/>
        <v>14993</v>
      </c>
      <c r="H41" s="15">
        <f>SUM(H38:H40)</f>
        <v>330537</v>
      </c>
      <c r="I41" s="68">
        <v>49000</v>
      </c>
      <c r="J41" s="15">
        <f t="shared" si="8"/>
        <v>0</v>
      </c>
      <c r="K41" s="15">
        <f>SUM(K38:K40)</f>
        <v>49000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f aca="true" t="shared" si="12" ref="C50:M50">SUM(C49,C41,C37)</f>
        <v>1411000</v>
      </c>
      <c r="D50" s="6">
        <f t="shared" si="12"/>
        <v>0</v>
      </c>
      <c r="E50" s="6">
        <f t="shared" si="12"/>
        <v>1411000</v>
      </c>
      <c r="F50" s="6">
        <f t="shared" si="12"/>
        <v>315544</v>
      </c>
      <c r="G50" s="6">
        <f t="shared" si="12"/>
        <v>14993</v>
      </c>
      <c r="H50" s="6">
        <f>SUM(H49,H41,H37)</f>
        <v>330537</v>
      </c>
      <c r="I50" s="6">
        <v>49000</v>
      </c>
      <c r="J50" s="6">
        <f t="shared" si="12"/>
        <v>0</v>
      </c>
      <c r="K50" s="6">
        <f>SUM(K49,K41,K37)</f>
        <v>49000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3.5" thickBot="1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ht="12.75">
      <c r="K55" s="30"/>
    </row>
    <row r="56" ht="12.75">
      <c r="K56" s="30"/>
    </row>
    <row r="57" ht="12.75">
      <c r="K57" s="30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6"/>
      <c r="AB62" s="6"/>
      <c r="AC62" s="6"/>
    </row>
    <row r="63" spans="27:29" ht="12.75">
      <c r="AA63" s="6"/>
      <c r="AB63" s="6"/>
      <c r="AC63" s="6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7"/>
  <sheetViews>
    <sheetView zoomScale="92" zoomScaleNormal="92" zoomScalePageLayoutView="0" workbookViewId="0" topLeftCell="A1">
      <pane ySplit="7" topLeftCell="A23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25390625" style="13" customWidth="1"/>
    <col min="4" max="4" width="10.00390625" style="13" customWidth="1"/>
    <col min="5" max="5" width="10.8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0.75390625" style="13" customWidth="1"/>
    <col min="14" max="14" width="10.62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1605</v>
      </c>
      <c r="D3" s="115"/>
      <c r="E3" s="115"/>
      <c r="F3" s="115">
        <v>1606</v>
      </c>
      <c r="G3" s="115"/>
      <c r="H3" s="115"/>
      <c r="I3" s="127"/>
      <c r="J3" s="127"/>
      <c r="K3" s="127"/>
      <c r="L3" s="133">
        <v>1600</v>
      </c>
      <c r="M3" s="133"/>
      <c r="N3" s="133"/>
    </row>
    <row r="4" spans="1:14" s="86" customFormat="1" ht="24" customHeight="1" thickBot="1">
      <c r="A4" s="113"/>
      <c r="B4" s="113"/>
      <c r="C4" s="148" t="s">
        <v>203</v>
      </c>
      <c r="D4" s="148"/>
      <c r="E4" s="148"/>
      <c r="F4" s="148" t="s">
        <v>95</v>
      </c>
      <c r="G4" s="148"/>
      <c r="H4" s="148"/>
      <c r="I4" s="148"/>
      <c r="J4" s="148"/>
      <c r="K4" s="148"/>
      <c r="L4" s="149" t="s">
        <v>103</v>
      </c>
      <c r="M4" s="149"/>
      <c r="N4" s="14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'27'!C9+'27'!F9+'27'!I9+'27'!L9+'28'!C9</f>
        <v>0</v>
      </c>
      <c r="M9" s="43">
        <f>'27'!D9+'27'!G9+'27'!J9+'27'!M9+'28'!D9</f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>'27'!C10+'27'!F10+'27'!I10+'27'!L10+'28'!C10</f>
        <v>0</v>
      </c>
      <c r="M10" s="43">
        <f>'27'!D10+'27'!G10+'27'!J10+'27'!M10+'28'!D10</f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>'27'!C11+'27'!F11+'27'!I11+'27'!L11+'28'!C11</f>
        <v>0</v>
      </c>
      <c r="M11" s="43">
        <f>'27'!D11+'27'!G11+'27'!J11+'27'!M11+'28'!D11</f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>'27'!C12+'27'!F12+'27'!I12+'27'!L12+'28'!C12</f>
        <v>0</v>
      </c>
      <c r="M12" s="43">
        <f>'27'!D12+'27'!G12+'27'!J12+'27'!M12+'28'!D12</f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>'27'!C13+'27'!F13+'27'!I13+'27'!L13+'28'!C13</f>
        <v>0</v>
      </c>
      <c r="M13" s="43">
        <f>'27'!D13+'27'!G13+'27'!J13+'27'!M13+'28'!D13</f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0" ref="D14:J14">SUM(D9:D13)</f>
        <v>0</v>
      </c>
      <c r="E14" s="15">
        <f t="shared" si="0"/>
        <v>0</v>
      </c>
      <c r="F14" s="15">
        <f>SUM(F9:F13)</f>
        <v>0</v>
      </c>
      <c r="G14" s="15">
        <f t="shared" si="0"/>
        <v>0</v>
      </c>
      <c r="H14" s="15">
        <f>SUM(H9:H13)</f>
        <v>0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>'27'!C15+'27'!F15+'27'!I15+'27'!L15+'28'!C15</f>
        <v>0</v>
      </c>
      <c r="M15" s="43">
        <f>'27'!D15+'27'!G15+'27'!J15+'27'!M15+'28'!D15</f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>'27'!C16+'27'!F16+'27'!I16+'27'!L16+'28'!C16</f>
        <v>0</v>
      </c>
      <c r="M16" s="43">
        <f>'27'!D16+'27'!G16+'27'!J16+'27'!M16+'28'!D16</f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>'27'!C17+'27'!F17+'27'!I17+'27'!L17+'28'!C17</f>
        <v>0</v>
      </c>
      <c r="M17" s="43">
        <f>'27'!D17+'27'!G17+'27'!J17+'27'!M17+'28'!D17</f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38"/>
      <c r="M20" s="38"/>
      <c r="N20" s="38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'27'!C24+'27'!F24+'27'!I24+'27'!L24+'28'!C24</f>
        <v>0</v>
      </c>
      <c r="M24" s="43">
        <f>'27'!D24+'27'!G24+'27'!J24+'27'!M24+'28'!D24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15">
        <f>SUM(F22:F24)</f>
        <v>0</v>
      </c>
      <c r="G25" s="15">
        <f t="shared" si="3"/>
        <v>0</v>
      </c>
      <c r="H25" s="15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28">
        <f>SUM(F21,F25,F26)</f>
        <v>0</v>
      </c>
      <c r="G27" s="28">
        <f t="shared" si="4"/>
        <v>0</v>
      </c>
      <c r="H27" s="2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0</v>
      </c>
      <c r="D28" s="6">
        <f aca="true" t="shared" si="5" ref="D28:J28">SUM(D27,D18,D14)</f>
        <v>0</v>
      </c>
      <c r="E28" s="6">
        <f t="shared" si="5"/>
        <v>0</v>
      </c>
      <c r="F28" s="6">
        <f>SUM(F27,F18,F14)</f>
        <v>0</v>
      </c>
      <c r="G28" s="6">
        <f t="shared" si="5"/>
        <v>0</v>
      </c>
      <c r="H28" s="6">
        <f>SUM(H27,H18,H14)</f>
        <v>0</v>
      </c>
      <c r="I28" s="6">
        <f>SUM(I27,I18,I14)</f>
        <v>0</v>
      </c>
      <c r="J28" s="6">
        <f t="shared" si="5"/>
        <v>0</v>
      </c>
      <c r="K28" s="6">
        <f>SUM(K27,K18,K14)</f>
        <v>0</v>
      </c>
      <c r="L28" s="43">
        <f>SUM(L27,L18,L14)</f>
        <v>0</v>
      </c>
      <c r="M28" s="43">
        <f>SUM(M27,M18,M14)</f>
        <v>0</v>
      </c>
      <c r="N28" s="43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>'27'!C30+'27'!F30+'27'!I30+'27'!L30+'28'!C30</f>
        <v>0</v>
      </c>
      <c r="M30" s="43">
        <f>'27'!D30+'27'!G30+'27'!J30+'27'!M30+'28'!D30</f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>'27'!C31+'27'!F31+'27'!I31+'27'!L31+'28'!C31</f>
        <v>0</v>
      </c>
      <c r="M31" s="43">
        <f>'27'!D31+'27'!G31+'27'!J31+'27'!M31+'28'!D31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>'27'!C32+'27'!F32+'27'!I32+'27'!L32+'28'!C32</f>
        <v>0</v>
      </c>
      <c r="M32" s="43">
        <f>'27'!D32+'27'!G32+'27'!J32+'27'!M32+'28'!D32</f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5">
        <f>SUM(F30:F32)</f>
        <v>0</v>
      </c>
      <c r="G33" s="5">
        <f t="shared" si="6"/>
        <v>0</v>
      </c>
      <c r="H33" s="5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>'27'!C34+'27'!F34+'27'!I34+'27'!L34+'28'!C34</f>
        <v>0</v>
      </c>
      <c r="M34" s="43">
        <f>'27'!D34+'27'!G34+'27'!J34+'27'!M34+'28'!D34</f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>'27'!C35+'27'!F35+'27'!I35+'27'!L35+'28'!C35</f>
        <v>0</v>
      </c>
      <c r="M35" s="43">
        <f>'27'!D35+'27'!G35+'27'!J35+'27'!M35+'28'!D35</f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>'27'!C36+'27'!F36+'27'!I36+'27'!L36+'28'!C36</f>
        <v>0</v>
      </c>
      <c r="M36" s="43">
        <f>'27'!D36+'27'!G36+'27'!J36+'27'!M36+'28'!D36</f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15">
        <f>SUM(F33:F36)</f>
        <v>0</v>
      </c>
      <c r="G37" s="15">
        <f t="shared" si="7"/>
        <v>0</v>
      </c>
      <c r="H37" s="15">
        <f>SUM(H33:H36)</f>
        <v>0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>'27'!C38+'27'!F38+'27'!I38+'27'!L38+'28'!C38</f>
        <v>315544</v>
      </c>
      <c r="M38" s="43">
        <f>'27'!D38+'27'!G38+'27'!J38+'27'!M38+'28'!D38</f>
        <v>14993</v>
      </c>
      <c r="N38" s="43">
        <f>SUM(L38:M38)</f>
        <v>330537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>'27'!C39+'27'!F39+'27'!I39+'27'!L39+'28'!C39</f>
        <v>1411000</v>
      </c>
      <c r="M39" s="43">
        <f>'27'!D39+'27'!G39+'27'!J39+'27'!M39+'28'!D39</f>
        <v>0</v>
      </c>
      <c r="N39" s="43">
        <f>SUM(L39:M39)</f>
        <v>1411000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>'27'!C40+'27'!F40+'27'!I40+'27'!L40+'28'!C40</f>
        <v>49000</v>
      </c>
      <c r="M40" s="43">
        <f>'27'!D40+'27'!G40+'27'!J40+'27'!M40+'28'!D40</f>
        <v>0</v>
      </c>
      <c r="N40" s="43">
        <f>SUM(L40:M40)</f>
        <v>49000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15">
        <f>SUM(F38:F40)</f>
        <v>0</v>
      </c>
      <c r="G41" s="15">
        <f t="shared" si="8"/>
        <v>0</v>
      </c>
      <c r="H41" s="15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38">
        <f>SUM(L38:L40)</f>
        <v>1775544</v>
      </c>
      <c r="M41" s="38">
        <f>SUM(M38:M40)</f>
        <v>14993</v>
      </c>
      <c r="N41" s="38">
        <f>SUM(N38:N40)</f>
        <v>1790537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84">
        <f>'27'!C42+'27'!F42+'27'!I42+'27'!L42+'28'!C42</f>
        <v>0</v>
      </c>
      <c r="M42" s="84">
        <f>'27'!D42+'27'!G42+'27'!J42+'27'!M42+'28'!D42</f>
        <v>0</v>
      </c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38">
        <f>'27'!C43+'27'!F43+'27'!I43+'27'!L43+'28'!C43</f>
        <v>0</v>
      </c>
      <c r="M43" s="38">
        <f>'27'!D43+'27'!G43+'27'!J43+'27'!M43+'28'!D43</f>
        <v>0</v>
      </c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9" ref="D44:J44">SUM(D42:D43)</f>
        <v>0</v>
      </c>
      <c r="E44" s="15">
        <f t="shared" si="9"/>
        <v>0</v>
      </c>
      <c r="F44" s="15">
        <f>SUM(F42:F43)</f>
        <v>0</v>
      </c>
      <c r="G44" s="15">
        <f t="shared" si="9"/>
        <v>0</v>
      </c>
      <c r="H44" s="15">
        <f>SUM(H42:H43)</f>
        <v>0</v>
      </c>
      <c r="I44" s="15">
        <f>SUM(I42:I43)</f>
        <v>0</v>
      </c>
      <c r="J44" s="15">
        <f t="shared" si="9"/>
        <v>0</v>
      </c>
      <c r="K44" s="15">
        <f>SUM(K42:K43)</f>
        <v>0</v>
      </c>
      <c r="L44" s="38">
        <f>SUM(L42:L43)</f>
        <v>0</v>
      </c>
      <c r="M44" s="38">
        <f>SUM(M42:M43)</f>
        <v>0</v>
      </c>
      <c r="N44" s="38">
        <f>SUM(N42:N43)</f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>
        <f>'27'!C45+'27'!F45+'27'!I45+'27'!L45+'28'!C45</f>
        <v>0</v>
      </c>
      <c r="M45" s="84">
        <f>'27'!D45+'27'!G45+'27'!J45+'27'!M45+'28'!D45</f>
        <v>0</v>
      </c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3486255</v>
      </c>
      <c r="D46" s="7"/>
      <c r="E46" s="7">
        <f>SUM(C46:D46)</f>
        <v>3486255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>
        <f>'27'!C46+'27'!F46+'27'!I46+'27'!L46+'28'!C46</f>
        <v>3486255</v>
      </c>
      <c r="M46" s="84">
        <f>'27'!D46+'27'!G46+'27'!J46+'27'!M46+'28'!D46</f>
        <v>0</v>
      </c>
      <c r="N46" s="84">
        <f>SUM(L46:M46)</f>
        <v>3486255</v>
      </c>
    </row>
    <row r="47" spans="1:14" ht="13.5" thickBot="1">
      <c r="A47" s="41" t="s">
        <v>20</v>
      </c>
      <c r="B47" s="55" t="s">
        <v>30</v>
      </c>
      <c r="C47" s="28">
        <f>SUM(C45:C46)</f>
        <v>3486255</v>
      </c>
      <c r="D47" s="28">
        <f aca="true" t="shared" si="10" ref="D47:J47">SUM(D45:D46)</f>
        <v>0</v>
      </c>
      <c r="E47" s="28">
        <f t="shared" si="10"/>
        <v>3486255</v>
      </c>
      <c r="F47" s="28">
        <f>SUM(F45:F46)</f>
        <v>0</v>
      </c>
      <c r="G47" s="28">
        <f t="shared" si="10"/>
        <v>0</v>
      </c>
      <c r="H47" s="28">
        <f>SUM(H45:H46)</f>
        <v>0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88">
        <f>SUM(L45:L46)</f>
        <v>3486255</v>
      </c>
      <c r="M47" s="88">
        <f>SUM(M45:M46)</f>
        <v>0</v>
      </c>
      <c r="N47" s="88">
        <f>SUM(N45:N46)</f>
        <v>3486255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3486255</v>
      </c>
      <c r="D49" s="28">
        <f aca="true" t="shared" si="11" ref="D49:J49">SUM(D47,D44,D48)</f>
        <v>0</v>
      </c>
      <c r="E49" s="28">
        <f t="shared" si="11"/>
        <v>3486255</v>
      </c>
      <c r="F49" s="28">
        <f>SUM(F47,F44,F48)</f>
        <v>0</v>
      </c>
      <c r="G49" s="28">
        <f t="shared" si="11"/>
        <v>0</v>
      </c>
      <c r="H49" s="28">
        <f>SUM(H47,H44,H48)</f>
        <v>0</v>
      </c>
      <c r="I49" s="28">
        <f>SUM(I47,I44,I48)</f>
        <v>0</v>
      </c>
      <c r="J49" s="28">
        <f t="shared" si="11"/>
        <v>0</v>
      </c>
      <c r="K49" s="28">
        <f>SUM(K47,K44,K48)</f>
        <v>0</v>
      </c>
      <c r="L49" s="88">
        <f>SUM(L47,L44,L48)</f>
        <v>3486255</v>
      </c>
      <c r="M49" s="88">
        <f>SUM(M47,M44,M48)</f>
        <v>0</v>
      </c>
      <c r="N49" s="88">
        <f>SUM(N47,N44,N48)</f>
        <v>3486255</v>
      </c>
    </row>
    <row r="50" spans="1:14" s="51" customFormat="1" ht="13.5" thickBot="1">
      <c r="A50" s="23"/>
      <c r="B50" s="29" t="s">
        <v>155</v>
      </c>
      <c r="C50" s="6">
        <f>SUM(C49,C41,C37)</f>
        <v>3486255</v>
      </c>
      <c r="D50" s="6">
        <f aca="true" t="shared" si="12" ref="D50:J50">SUM(D49,D41,D37)</f>
        <v>0</v>
      </c>
      <c r="E50" s="6">
        <f t="shared" si="12"/>
        <v>3486255</v>
      </c>
      <c r="F50" s="6">
        <f>SUM(F49,F41,F37)</f>
        <v>0</v>
      </c>
      <c r="G50" s="6">
        <f t="shared" si="12"/>
        <v>0</v>
      </c>
      <c r="H50" s="6">
        <f>SUM(H49,H41,H37)</f>
        <v>0</v>
      </c>
      <c r="I50" s="6">
        <f>SUM(I49,I41,I37)</f>
        <v>0</v>
      </c>
      <c r="J50" s="6">
        <f t="shared" si="12"/>
        <v>0</v>
      </c>
      <c r="K50" s="6">
        <f>SUM(K49,K41,K37)</f>
        <v>0</v>
      </c>
      <c r="L50" s="43">
        <f>SUM(L49,L41,L37)</f>
        <v>5261799</v>
      </c>
      <c r="M50" s="43">
        <f>SUM(M49,M41,M37)</f>
        <v>14993</v>
      </c>
      <c r="N50" s="43">
        <f>SUM(N49,N41,N37)</f>
        <v>5276792</v>
      </c>
    </row>
    <row r="51" spans="1:29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'27'!C51+'27'!F51+'27'!I51+'27'!L51+'28'!C51</f>
        <v>0</v>
      </c>
      <c r="M51" s="98">
        <f>'27'!D51+'27'!G51+'27'!J51+'27'!M51+'28'!D51</f>
        <v>0</v>
      </c>
      <c r="N51" s="98">
        <f>'27'!E51+'27'!H51+'27'!K51+'27'!N51+'28'!E51</f>
        <v>0</v>
      </c>
      <c r="AA51" s="29"/>
      <c r="AB51" s="29"/>
      <c r="AC51" s="29"/>
    </row>
    <row r="52" spans="1:29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99">
        <f>'27'!C52+'27'!F52+'27'!I52+'27'!L52+'28'!C52</f>
        <v>0</v>
      </c>
      <c r="M52" s="99">
        <f>'27'!D52+'27'!G52+'27'!J52+'27'!M52+'28'!D52</f>
        <v>0</v>
      </c>
      <c r="N52" s="99">
        <f>'27'!E52+'27'!H52+'27'!K52+'27'!N52+'28'!E52</f>
        <v>0</v>
      </c>
      <c r="AA52" s="29"/>
      <c r="AB52" s="29"/>
      <c r="AC52" s="29"/>
    </row>
    <row r="53" spans="8:14" ht="12.75">
      <c r="H53" s="30"/>
      <c r="K53" s="30"/>
      <c r="L53" s="37"/>
      <c r="M53" s="37"/>
      <c r="N53" s="37"/>
    </row>
    <row r="54" spans="8:11" ht="12.75">
      <c r="H54" s="30"/>
      <c r="K54" s="30"/>
    </row>
    <row r="55" spans="8:11" ht="12.75">
      <c r="H55" s="30"/>
      <c r="K55" s="30"/>
    </row>
    <row r="56" spans="8:11" ht="12.75">
      <c r="H56" s="30"/>
      <c r="K56" s="30"/>
    </row>
    <row r="57" ht="12.75">
      <c r="K57" s="30"/>
    </row>
    <row r="58" ht="12.75">
      <c r="K58" s="30"/>
    </row>
    <row r="59" ht="12.75">
      <c r="K59" s="30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6"/>
      <c r="AB64" s="6"/>
      <c r="AC64" s="6"/>
    </row>
    <row r="65" spans="27:29" ht="12.75">
      <c r="AA65" s="6"/>
      <c r="AB65" s="6"/>
      <c r="AC65" s="6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8"/>
  <sheetViews>
    <sheetView zoomScale="92" zoomScaleNormal="92" zoomScalePageLayoutView="0" workbookViewId="0" topLeftCell="A1">
      <pane ySplit="7" topLeftCell="A26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1701</v>
      </c>
      <c r="D3" s="115"/>
      <c r="E3" s="115"/>
      <c r="F3" s="115">
        <v>1702</v>
      </c>
      <c r="G3" s="115"/>
      <c r="H3" s="115"/>
      <c r="I3" s="127"/>
      <c r="J3" s="127"/>
      <c r="K3" s="127"/>
      <c r="L3" s="133">
        <v>1700</v>
      </c>
      <c r="M3" s="133"/>
      <c r="N3" s="133"/>
    </row>
    <row r="4" spans="1:14" s="86" customFormat="1" ht="24" customHeight="1" thickBot="1">
      <c r="A4" s="113"/>
      <c r="B4" s="113"/>
      <c r="C4" s="148" t="s">
        <v>104</v>
      </c>
      <c r="D4" s="148"/>
      <c r="E4" s="148"/>
      <c r="F4" s="148" t="s">
        <v>105</v>
      </c>
      <c r="G4" s="148"/>
      <c r="H4" s="148"/>
      <c r="I4" s="148"/>
      <c r="J4" s="148"/>
      <c r="K4" s="148"/>
      <c r="L4" s="149" t="s">
        <v>106</v>
      </c>
      <c r="M4" s="149"/>
      <c r="N4" s="14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 aca="true" t="shared" si="0" ref="L9:M13">C9+F9</f>
        <v>0</v>
      </c>
      <c r="M9" s="43">
        <f t="shared" si="0"/>
        <v>0</v>
      </c>
      <c r="N9" s="43">
        <f>SUM(L9:M9)</f>
        <v>0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t="shared" si="0"/>
        <v>0</v>
      </c>
      <c r="M10" s="43">
        <f t="shared" si="0"/>
        <v>0</v>
      </c>
      <c r="N10" s="43">
        <f>SUM(L10:M10)</f>
        <v>0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1"/>
      <c r="J11" s="1"/>
      <c r="K11" s="1">
        <f>SUM(I11:J11)</f>
        <v>0</v>
      </c>
      <c r="L11" s="43">
        <f t="shared" si="0"/>
        <v>0</v>
      </c>
      <c r="M11" s="43">
        <f t="shared" si="0"/>
        <v>0</v>
      </c>
      <c r="N11" s="43">
        <f>SUM(L11:M11)</f>
        <v>0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0</v>
      </c>
      <c r="M12" s="43">
        <f t="shared" si="0"/>
        <v>0</v>
      </c>
      <c r="N12" s="43">
        <f>SUM(L12:M12)</f>
        <v>0</v>
      </c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0</v>
      </c>
      <c r="M13" s="43">
        <f t="shared" si="0"/>
        <v>0</v>
      </c>
      <c r="N13" s="43">
        <f>SUM(L13:M13)</f>
        <v>0</v>
      </c>
      <c r="P13" s="36"/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 aca="true" t="shared" si="1" ref="D14:J14">SUM(D9:D13)</f>
        <v>0</v>
      </c>
      <c r="E14" s="15">
        <f t="shared" si="1"/>
        <v>0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0</v>
      </c>
      <c r="J14" s="15">
        <f t="shared" si="1"/>
        <v>0</v>
      </c>
      <c r="K14" s="15">
        <f>SUM(K9:K13)</f>
        <v>0</v>
      </c>
      <c r="L14" s="38">
        <f>SUM(L9:L13)</f>
        <v>0</v>
      </c>
      <c r="M14" s="38">
        <f>SUM(M9:M13)</f>
        <v>0</v>
      </c>
      <c r="N14" s="38">
        <f>SUM(N9:N13)</f>
        <v>0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17">C15+F15</f>
        <v>0</v>
      </c>
      <c r="M15" s="43">
        <f t="shared" si="2"/>
        <v>0</v>
      </c>
      <c r="N15" s="43">
        <f>SUM(L15:M15)</f>
        <v>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0</v>
      </c>
      <c r="M16" s="43">
        <f t="shared" si="2"/>
        <v>0</v>
      </c>
      <c r="N16" s="43">
        <f>SUM(L16:M16)</f>
        <v>0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0</v>
      </c>
      <c r="M17" s="43">
        <f t="shared" si="2"/>
        <v>0</v>
      </c>
      <c r="N17" s="43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3" ref="D18:J18">SUM(D15:D17)</f>
        <v>0</v>
      </c>
      <c r="E18" s="15">
        <f t="shared" si="3"/>
        <v>0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0</v>
      </c>
      <c r="M18" s="38">
        <f>SUM(M15:M17)</f>
        <v>0</v>
      </c>
      <c r="N18" s="38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38"/>
      <c r="M19" s="38"/>
      <c r="N19" s="38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38"/>
      <c r="M20" s="38"/>
      <c r="N20" s="38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4" ref="D21:N21">SUM(D19:D20)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0</v>
      </c>
      <c r="M21" s="15">
        <f t="shared" si="4"/>
        <v>0</v>
      </c>
      <c r="N21" s="15">
        <f t="shared" si="4"/>
        <v>0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/>
      <c r="M22" s="84"/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/>
      <c r="M23" s="84"/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43">
        <f>C24+F24</f>
        <v>0</v>
      </c>
      <c r="M24" s="43">
        <f>D24+G24</f>
        <v>0</v>
      </c>
      <c r="N24" s="84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5" ref="D25:J25">SUM(D22:D24)</f>
        <v>0</v>
      </c>
      <c r="E25" s="15">
        <f t="shared" si="5"/>
        <v>0</v>
      </c>
      <c r="F25" s="15">
        <f>SUM(F22:F24)</f>
        <v>0</v>
      </c>
      <c r="G25" s="15">
        <f t="shared" si="5"/>
        <v>0</v>
      </c>
      <c r="H25" s="15">
        <f>SUM(H22:H24)</f>
        <v>0</v>
      </c>
      <c r="I25" s="15">
        <f>SUM(I22:I24)</f>
        <v>0</v>
      </c>
      <c r="J25" s="15">
        <f t="shared" si="5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/>
      <c r="M26" s="84"/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6" ref="D27:J27">SUM(D21,D25,D26)</f>
        <v>0</v>
      </c>
      <c r="E27" s="28">
        <f t="shared" si="6"/>
        <v>0</v>
      </c>
      <c r="F27" s="28">
        <f>SUM(F21,F25,F26)</f>
        <v>0</v>
      </c>
      <c r="G27" s="28">
        <f t="shared" si="6"/>
        <v>0</v>
      </c>
      <c r="H27" s="28">
        <f>SUM(H21,H25,H26)</f>
        <v>0</v>
      </c>
      <c r="I27" s="28">
        <f>SUM(I21,I25,I26)</f>
        <v>0</v>
      </c>
      <c r="J27" s="28">
        <f t="shared" si="6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0</v>
      </c>
      <c r="D28" s="6">
        <f aca="true" t="shared" si="7" ref="D28:J28">SUM(D27,D18,D14)</f>
        <v>0</v>
      </c>
      <c r="E28" s="6">
        <f t="shared" si="7"/>
        <v>0</v>
      </c>
      <c r="F28" s="6">
        <f>SUM(F27,F18,F14)</f>
        <v>0</v>
      </c>
      <c r="G28" s="6">
        <f t="shared" si="7"/>
        <v>0</v>
      </c>
      <c r="H28" s="6">
        <f>SUM(H27,H18,H14)</f>
        <v>0</v>
      </c>
      <c r="I28" s="6">
        <f>SUM(I27,I18,I14)</f>
        <v>0</v>
      </c>
      <c r="J28" s="6">
        <f t="shared" si="7"/>
        <v>0</v>
      </c>
      <c r="K28" s="6">
        <f>SUM(K27,K18,K14)</f>
        <v>0</v>
      </c>
      <c r="L28" s="43">
        <f>SUM(L27,L18,L14)</f>
        <v>0</v>
      </c>
      <c r="M28" s="43">
        <f>SUM(M27,M18,M14)</f>
        <v>0</v>
      </c>
      <c r="N28" s="43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aca="true" t="shared" si="8" ref="L30:M32">C30+F30</f>
        <v>0</v>
      </c>
      <c r="M30" s="43">
        <f t="shared" si="8"/>
        <v>0</v>
      </c>
      <c r="N30" s="43">
        <f>SUM(L30:M30)</f>
        <v>0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8"/>
        <v>0</v>
      </c>
      <c r="M31" s="43">
        <f t="shared" si="8"/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 t="shared" si="8"/>
        <v>0</v>
      </c>
      <c r="M32" s="43">
        <f t="shared" si="8"/>
        <v>0</v>
      </c>
      <c r="N32" s="43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9" ref="D33:J33">SUM(D30:D32)</f>
        <v>0</v>
      </c>
      <c r="E33" s="5">
        <f t="shared" si="9"/>
        <v>0</v>
      </c>
      <c r="F33" s="5">
        <f>SUM(F30:F32)</f>
        <v>0</v>
      </c>
      <c r="G33" s="5">
        <f t="shared" si="9"/>
        <v>0</v>
      </c>
      <c r="H33" s="5">
        <f>SUM(H30:H32)</f>
        <v>0</v>
      </c>
      <c r="I33" s="5">
        <f>SUM(I30:I32)</f>
        <v>0</v>
      </c>
      <c r="J33" s="5">
        <f t="shared" si="9"/>
        <v>0</v>
      </c>
      <c r="K33" s="5">
        <f>SUM(K30:K32)</f>
        <v>0</v>
      </c>
      <c r="L33" s="33">
        <f>SUM(L30:L32)</f>
        <v>0</v>
      </c>
      <c r="M33" s="33">
        <f>SUM(M30:M32)</f>
        <v>0</v>
      </c>
      <c r="N33" s="33">
        <f>SUM(N30:N32)</f>
        <v>0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 aca="true" t="shared" si="10" ref="L34:M36">C34+F34</f>
        <v>0</v>
      </c>
      <c r="M34" s="43">
        <f t="shared" si="10"/>
        <v>0</v>
      </c>
      <c r="N34" s="43">
        <f>SUM(L34:M34)</f>
        <v>0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43">
        <f t="shared" si="10"/>
        <v>0</v>
      </c>
      <c r="M35" s="43">
        <f t="shared" si="10"/>
        <v>0</v>
      </c>
      <c r="N35" s="43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 t="shared" si="10"/>
        <v>0</v>
      </c>
      <c r="M36" s="43">
        <f t="shared" si="10"/>
        <v>0</v>
      </c>
      <c r="N36" s="43">
        <f>SUM(L36:M36)</f>
        <v>0</v>
      </c>
    </row>
    <row r="37" spans="1:40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11" ref="D37:J37">SUM(D33:D36)</f>
        <v>0</v>
      </c>
      <c r="E37" s="15">
        <f t="shared" si="11"/>
        <v>0</v>
      </c>
      <c r="F37" s="15">
        <f>SUM(F33:F36)</f>
        <v>0</v>
      </c>
      <c r="G37" s="15">
        <f t="shared" si="11"/>
        <v>0</v>
      </c>
      <c r="H37" s="15">
        <f>SUM(H33:H36)</f>
        <v>0</v>
      </c>
      <c r="I37" s="15">
        <f>SUM(I33:I36)</f>
        <v>0</v>
      </c>
      <c r="J37" s="15">
        <f t="shared" si="11"/>
        <v>0</v>
      </c>
      <c r="K37" s="15">
        <f>SUM(K33:K36)</f>
        <v>0</v>
      </c>
      <c r="L37" s="38">
        <f>SUM(L33:L36)</f>
        <v>0</v>
      </c>
      <c r="M37" s="38">
        <f>SUM(M33:M36)</f>
        <v>0</v>
      </c>
      <c r="N37" s="38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aca="true" t="shared" si="12" ref="L38:M40">C38+F38</f>
        <v>0</v>
      </c>
      <c r="M38" s="43">
        <f t="shared" si="12"/>
        <v>0</v>
      </c>
      <c r="N38" s="43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 t="shared" si="12"/>
        <v>0</v>
      </c>
      <c r="M39" s="43">
        <f t="shared" si="12"/>
        <v>0</v>
      </c>
      <c r="N39" s="43">
        <f>SUM(L39:M39)</f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>
        <v>24164</v>
      </c>
      <c r="G40" s="1"/>
      <c r="H40" s="1">
        <f>SUM(F40:G40)</f>
        <v>24164</v>
      </c>
      <c r="I40" s="1"/>
      <c r="J40" s="1"/>
      <c r="K40" s="1">
        <f>SUM(I40:J40)</f>
        <v>0</v>
      </c>
      <c r="L40" s="43">
        <f t="shared" si="12"/>
        <v>24164</v>
      </c>
      <c r="M40" s="43">
        <f t="shared" si="12"/>
        <v>0</v>
      </c>
      <c r="N40" s="43">
        <f>SUM(L40:M40)</f>
        <v>24164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13" ref="D41:J41">SUM(D38:D40)</f>
        <v>0</v>
      </c>
      <c r="E41" s="15">
        <f t="shared" si="13"/>
        <v>0</v>
      </c>
      <c r="F41" s="15">
        <f>SUM(F38:F40)</f>
        <v>24164</v>
      </c>
      <c r="G41" s="15">
        <f t="shared" si="13"/>
        <v>0</v>
      </c>
      <c r="H41" s="15">
        <f>SUM(H38:H40)</f>
        <v>24164</v>
      </c>
      <c r="I41" s="15">
        <f>SUM(I38:I40)</f>
        <v>0</v>
      </c>
      <c r="J41" s="15">
        <f t="shared" si="13"/>
        <v>0</v>
      </c>
      <c r="K41" s="15">
        <f>SUM(K38:K40)</f>
        <v>0</v>
      </c>
      <c r="L41" s="38">
        <f>SUM(L38:L40)</f>
        <v>24164</v>
      </c>
      <c r="M41" s="38">
        <f>SUM(M38:M40)</f>
        <v>0</v>
      </c>
      <c r="N41" s="38">
        <f>SUM(N38:N40)</f>
        <v>24164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84"/>
      <c r="M42" s="84"/>
      <c r="N42" s="38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38"/>
      <c r="M43" s="38"/>
      <c r="N43" s="38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 aca="true" t="shared" si="14" ref="D44:J44">SUM(D42:D43)</f>
        <v>0</v>
      </c>
      <c r="E44" s="15">
        <f t="shared" si="14"/>
        <v>0</v>
      </c>
      <c r="F44" s="15">
        <f>SUM(F42:F43)</f>
        <v>0</v>
      </c>
      <c r="G44" s="15">
        <f t="shared" si="14"/>
        <v>0</v>
      </c>
      <c r="H44" s="15">
        <f>SUM(H42:H43)</f>
        <v>0</v>
      </c>
      <c r="I44" s="15">
        <f>SUM(I42:I43)</f>
        <v>0</v>
      </c>
      <c r="J44" s="15">
        <f t="shared" si="14"/>
        <v>0</v>
      </c>
      <c r="K44" s="15">
        <f>SUM(K42:K43)</f>
        <v>0</v>
      </c>
      <c r="L44" s="38">
        <f>SUM(L42:L43)</f>
        <v>0</v>
      </c>
      <c r="M44" s="38">
        <f>SUM(M42:M43)</f>
        <v>0</v>
      </c>
      <c r="N44" s="38">
        <f>SUM(N42:N43)</f>
        <v>0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84"/>
      <c r="M45" s="84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/>
      <c r="M46" s="84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5" ref="D47:J47">SUM(D45:D46)</f>
        <v>0</v>
      </c>
      <c r="E47" s="28">
        <f t="shared" si="15"/>
        <v>0</v>
      </c>
      <c r="F47" s="28">
        <f>SUM(F45:F46)</f>
        <v>0</v>
      </c>
      <c r="G47" s="28">
        <f t="shared" si="15"/>
        <v>0</v>
      </c>
      <c r="H47" s="28">
        <f>SUM(H45:H46)</f>
        <v>0</v>
      </c>
      <c r="I47" s="28">
        <f>SUM(I45:I46)</f>
        <v>0</v>
      </c>
      <c r="J47" s="28">
        <f t="shared" si="15"/>
        <v>0</v>
      </c>
      <c r="K47" s="28">
        <f>SUM(K45:K46)</f>
        <v>0</v>
      </c>
      <c r="L47" s="88">
        <f>SUM(L45:L46)</f>
        <v>0</v>
      </c>
      <c r="M47" s="88">
        <f>SUM(M45:M46)</f>
        <v>0</v>
      </c>
      <c r="N47" s="88">
        <f>SUM(N45:N46)</f>
        <v>0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6" ref="D49:J49">SUM(D47,D44,D48)</f>
        <v>0</v>
      </c>
      <c r="E49" s="28">
        <f t="shared" si="16"/>
        <v>0</v>
      </c>
      <c r="F49" s="28">
        <f>SUM(F47,F44,F48)</f>
        <v>0</v>
      </c>
      <c r="G49" s="28">
        <f t="shared" si="16"/>
        <v>0</v>
      </c>
      <c r="H49" s="28">
        <f>SUM(H47,H44,H48)</f>
        <v>0</v>
      </c>
      <c r="I49" s="28">
        <f>SUM(I47,I44,I48)</f>
        <v>0</v>
      </c>
      <c r="J49" s="28">
        <f t="shared" si="16"/>
        <v>0</v>
      </c>
      <c r="K49" s="28">
        <f>SUM(K47,K44,K48)</f>
        <v>0</v>
      </c>
      <c r="L49" s="88">
        <f>SUM(L47,L44,L48)</f>
        <v>0</v>
      </c>
      <c r="M49" s="88">
        <f>SUM(M47,M44,M48)</f>
        <v>0</v>
      </c>
      <c r="N49" s="88">
        <f>SUM(N47,N44,N48)</f>
        <v>0</v>
      </c>
    </row>
    <row r="50" spans="1:14" s="51" customFormat="1" ht="13.5" thickBot="1">
      <c r="A50" s="23"/>
      <c r="B50" s="29" t="s">
        <v>155</v>
      </c>
      <c r="C50" s="6">
        <f>SUM(C49,C41,C37)</f>
        <v>0</v>
      </c>
      <c r="D50" s="6">
        <f aca="true" t="shared" si="17" ref="D50:J50">SUM(D49,D41,D37)</f>
        <v>0</v>
      </c>
      <c r="E50" s="6">
        <f t="shared" si="17"/>
        <v>0</v>
      </c>
      <c r="F50" s="6">
        <f>SUM(F49,F41,F37)</f>
        <v>24164</v>
      </c>
      <c r="G50" s="6">
        <f t="shared" si="17"/>
        <v>0</v>
      </c>
      <c r="H50" s="6">
        <f>SUM(H49,H41,H37)</f>
        <v>24164</v>
      </c>
      <c r="I50" s="6">
        <f>SUM(I49,I41,I37)</f>
        <v>0</v>
      </c>
      <c r="J50" s="6">
        <f t="shared" si="17"/>
        <v>0</v>
      </c>
      <c r="K50" s="6">
        <f>SUM(K49,K41,K37)</f>
        <v>0</v>
      </c>
      <c r="L50" s="43">
        <f>SUM(L49,L41,L37)</f>
        <v>24164</v>
      </c>
      <c r="M50" s="43">
        <f>SUM(M49,M41,M37)</f>
        <v>0</v>
      </c>
      <c r="N50" s="43">
        <f>SUM(N49,N41,N37)</f>
        <v>24164</v>
      </c>
    </row>
    <row r="51" spans="1:29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8">
        <f>C51+F51</f>
        <v>0</v>
      </c>
      <c r="M51" s="98">
        <f>D51+G51</f>
        <v>0</v>
      </c>
      <c r="N51" s="98">
        <f>E51+H51</f>
        <v>0</v>
      </c>
      <c r="AA51" s="29"/>
      <c r="AB51" s="29"/>
      <c r="AC51" s="29"/>
    </row>
    <row r="52" spans="1:29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99"/>
      <c r="M52" s="99"/>
      <c r="N52" s="99"/>
      <c r="AA52" s="29"/>
      <c r="AB52" s="29"/>
      <c r="AC52" s="29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spans="8:11" ht="12.75">
      <c r="H56" s="30"/>
      <c r="K56" s="30"/>
    </row>
    <row r="57" spans="8:11" ht="12.75">
      <c r="H57" s="30"/>
      <c r="K57" s="30"/>
    </row>
    <row r="58" ht="12.75">
      <c r="K58" s="30"/>
    </row>
    <row r="59" ht="12.75">
      <c r="K59" s="30"/>
    </row>
    <row r="60" ht="12.75">
      <c r="K60" s="30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6"/>
      <c r="AB65" s="6"/>
      <c r="AC65" s="6"/>
    </row>
    <row r="66" spans="27:29" ht="12.75">
      <c r="AA66" s="6"/>
      <c r="AB66" s="6"/>
      <c r="AC66" s="6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  <row r="77" spans="27:29" ht="12.75">
      <c r="AA77" s="1"/>
      <c r="AB77" s="1"/>
      <c r="AC77" s="1"/>
    </row>
    <row r="78" spans="27:29" ht="12.75">
      <c r="AA78" s="1"/>
      <c r="AB78" s="1"/>
      <c r="AC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C11" sqref="C11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4" width="9.875" style="13" customWidth="1"/>
    <col min="5" max="5" width="9.75390625" style="13" customWidth="1"/>
    <col min="6" max="6" width="10.25390625" style="13" customWidth="1"/>
    <col min="7" max="7" width="11.00390625" style="13" customWidth="1"/>
    <col min="8" max="8" width="9.75390625" style="13" customWidth="1"/>
    <col min="9" max="9" width="9.625" style="13" customWidth="1"/>
    <col min="10" max="14" width="9.375" style="13" customWidth="1"/>
    <col min="15" max="15" width="10.37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>
      <c r="N2" s="16" t="s">
        <v>0</v>
      </c>
    </row>
    <row r="3" spans="1:14" ht="9" customHeight="1">
      <c r="A3" s="113" t="s">
        <v>1</v>
      </c>
      <c r="B3" s="113"/>
      <c r="C3" s="115">
        <v>1008</v>
      </c>
      <c r="D3" s="115"/>
      <c r="E3" s="115"/>
      <c r="F3" s="115">
        <v>1009</v>
      </c>
      <c r="G3" s="115"/>
      <c r="H3" s="115"/>
      <c r="I3" s="114">
        <v>1010</v>
      </c>
      <c r="J3" s="114"/>
      <c r="K3" s="114"/>
      <c r="L3" s="108">
        <v>1011</v>
      </c>
      <c r="M3" s="108"/>
      <c r="N3" s="108"/>
    </row>
    <row r="4" spans="1:14" s="17" customFormat="1" ht="22.5" customHeight="1" thickBot="1">
      <c r="A4" s="113"/>
      <c r="B4" s="113"/>
      <c r="C4" s="108" t="s">
        <v>37</v>
      </c>
      <c r="D4" s="108"/>
      <c r="E4" s="108"/>
      <c r="F4" s="109" t="s">
        <v>38</v>
      </c>
      <c r="G4" s="109"/>
      <c r="H4" s="109"/>
      <c r="I4" s="109" t="s">
        <v>39</v>
      </c>
      <c r="J4" s="109"/>
      <c r="K4" s="109"/>
      <c r="L4" s="109" t="s">
        <v>40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4000</v>
      </c>
      <c r="J9" s="1"/>
      <c r="K9" s="1">
        <f>SUM(I9:J9)</f>
        <v>4000</v>
      </c>
      <c r="L9" s="6">
        <v>0</v>
      </c>
      <c r="M9" s="6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2400</v>
      </c>
      <c r="J10" s="1"/>
      <c r="K10" s="1">
        <f>SUM(I10:J10)</f>
        <v>2400</v>
      </c>
      <c r="L10" s="6">
        <v>0</v>
      </c>
      <c r="M10" s="6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3313401</v>
      </c>
      <c r="G11" s="1">
        <v>84104</v>
      </c>
      <c r="H11" s="1">
        <f>SUM(F11:G11)</f>
        <v>3397505</v>
      </c>
      <c r="I11" s="1">
        <v>21720</v>
      </c>
      <c r="J11" s="1"/>
      <c r="K11" s="1">
        <f>SUM(I11:J11)</f>
        <v>21720</v>
      </c>
      <c r="L11" s="6">
        <v>0</v>
      </c>
      <c r="M11" s="6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6">
        <v>0</v>
      </c>
      <c r="M12" s="6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6">
        <v>0</v>
      </c>
      <c r="M13" s="6"/>
      <c r="N13" s="1">
        <f>SUM(L13:M13)</f>
        <v>0</v>
      </c>
    </row>
    <row r="14" spans="1:14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f>SUM(F9:F13)</f>
        <v>3313401</v>
      </c>
      <c r="G14" s="15">
        <f t="shared" si="0"/>
        <v>84104</v>
      </c>
      <c r="H14" s="15">
        <f>SUM(H9:H13)</f>
        <v>3397505</v>
      </c>
      <c r="I14" s="15">
        <f>SUM(I9:I13)</f>
        <v>28120</v>
      </c>
      <c r="J14" s="15">
        <f t="shared" si="0"/>
        <v>0</v>
      </c>
      <c r="K14" s="15">
        <f>SUM(K9:K13)</f>
        <v>28120</v>
      </c>
      <c r="L14" s="15">
        <v>0</v>
      </c>
      <c r="M14" s="15">
        <f t="shared" si="0"/>
        <v>0</v>
      </c>
      <c r="N14" s="15">
        <f>SUM(N9:N13)</f>
        <v>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f>SUM(F14)</f>
        <v>3313401</v>
      </c>
      <c r="G28" s="6">
        <f t="shared" si="5"/>
        <v>84104</v>
      </c>
      <c r="H28" s="6">
        <f>SUM(H27,H18,H14)</f>
        <v>3397505</v>
      </c>
      <c r="I28" s="6">
        <f>SUM(I14)</f>
        <v>28120</v>
      </c>
      <c r="J28" s="6">
        <f t="shared" si="5"/>
        <v>0</v>
      </c>
      <c r="K28" s="6">
        <f>SUM(K27,K18,K14)</f>
        <v>28120</v>
      </c>
      <c r="L28" s="6">
        <v>0</v>
      </c>
      <c r="M28" s="6">
        <f t="shared" si="5"/>
        <v>0</v>
      </c>
      <c r="N28" s="6">
        <f>SUM(N27,N18,N14)</f>
        <v>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36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0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3.5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14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27"/>
      <c r="G52" s="27"/>
      <c r="H52" s="27"/>
      <c r="I52" s="27"/>
      <c r="J52" s="27"/>
      <c r="K52" s="27"/>
      <c r="L52" s="71"/>
      <c r="M52" s="27"/>
      <c r="N52" s="71"/>
    </row>
    <row r="54" spans="8:9" ht="12.75">
      <c r="H54" s="43"/>
      <c r="I54" s="36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U78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M20" sqref="M20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9.75390625" style="13" customWidth="1"/>
    <col min="4" max="4" width="9.625" style="13" customWidth="1"/>
    <col min="5" max="5" width="9.75390625" style="13" customWidth="1"/>
    <col min="6" max="6" width="10.125" style="13" customWidth="1"/>
    <col min="7" max="8" width="9.375" style="13" customWidth="1"/>
    <col min="9" max="9" width="9.625" style="13" customWidth="1"/>
    <col min="10" max="11" width="9.375" style="13" customWidth="1"/>
    <col min="12" max="12" width="11.00390625" style="13" customWidth="1"/>
    <col min="13" max="13" width="10.625" style="13" customWidth="1"/>
    <col min="14" max="14" width="10.875" style="13" customWidth="1"/>
    <col min="15" max="15" width="9.125" style="13" customWidth="1"/>
    <col min="16" max="16" width="9.625" style="13" bestFit="1" customWidth="1"/>
    <col min="17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8:13" ht="8.25" customHeight="1" thickBot="1">
      <c r="H2" s="16"/>
      <c r="M2" s="16" t="s">
        <v>0</v>
      </c>
    </row>
    <row r="3" spans="1:14" ht="9" customHeight="1" thickBot="1">
      <c r="A3" s="113" t="s">
        <v>1</v>
      </c>
      <c r="B3" s="113"/>
      <c r="C3" s="115">
        <v>1801</v>
      </c>
      <c r="D3" s="115"/>
      <c r="E3" s="115"/>
      <c r="F3" s="115">
        <v>1802</v>
      </c>
      <c r="G3" s="115"/>
      <c r="H3" s="115"/>
      <c r="I3" s="133">
        <v>1800</v>
      </c>
      <c r="J3" s="133"/>
      <c r="K3" s="133"/>
      <c r="L3" s="133">
        <v>1</v>
      </c>
      <c r="M3" s="133"/>
      <c r="N3" s="133"/>
    </row>
    <row r="4" spans="1:14" s="86" customFormat="1" ht="24" customHeight="1" thickBot="1">
      <c r="A4" s="113"/>
      <c r="B4" s="113"/>
      <c r="C4" s="148" t="s">
        <v>107</v>
      </c>
      <c r="D4" s="148"/>
      <c r="E4" s="148"/>
      <c r="F4" s="148" t="s">
        <v>152</v>
      </c>
      <c r="G4" s="148"/>
      <c r="H4" s="148"/>
      <c r="I4" s="149" t="s">
        <v>108</v>
      </c>
      <c r="J4" s="149"/>
      <c r="K4" s="149"/>
      <c r="L4" s="149" t="s">
        <v>109</v>
      </c>
      <c r="M4" s="149"/>
      <c r="N4" s="14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1"/>
      <c r="G9" s="1"/>
      <c r="H9" s="1">
        <f>SUM(F9:G9)</f>
        <v>0</v>
      </c>
      <c r="I9" s="43">
        <f aca="true" t="shared" si="0" ref="I9:J13">C9+F9</f>
        <v>0</v>
      </c>
      <c r="J9" s="43">
        <f t="shared" si="0"/>
        <v>0</v>
      </c>
      <c r="K9" s="43">
        <f>SUM(I9:J9)</f>
        <v>0</v>
      </c>
      <c r="L9" s="43">
        <f>'15'!L9+'17'!C9+'18'!L9+'23'!L9+'24'!L9+'26'!L9+'28'!L9+'29'!L9+'30'!I9</f>
        <v>66049</v>
      </c>
      <c r="M9" s="43">
        <f>'15'!M9+'17'!D9+'18'!M9+'23'!M9+'24'!M9+'26'!M9+'28'!M9+'29'!M9+'30'!J9</f>
        <v>23133</v>
      </c>
      <c r="N9" s="43">
        <f>SUM(L9:M9)</f>
        <v>89182</v>
      </c>
    </row>
    <row r="10" spans="1:14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1"/>
      <c r="G10" s="1"/>
      <c r="H10" s="1">
        <f>SUM(F10:G10)</f>
        <v>0</v>
      </c>
      <c r="I10" s="43">
        <f t="shared" si="0"/>
        <v>0</v>
      </c>
      <c r="J10" s="43">
        <f t="shared" si="0"/>
        <v>0</v>
      </c>
      <c r="K10" s="43">
        <f>SUM(I10:J10)</f>
        <v>0</v>
      </c>
      <c r="L10" s="43">
        <f>'15'!L10+'17'!C10+'18'!L10+'23'!L10+'24'!L10+'26'!L10+'28'!L10+'29'!L10+'30'!I10</f>
        <v>41557</v>
      </c>
      <c r="M10" s="43">
        <f>'15'!M10+'17'!D10+'18'!M10+'23'!M10+'24'!M10+'26'!M10+'28'!M10+'29'!M10+'30'!J10</f>
        <v>16098</v>
      </c>
      <c r="N10" s="43">
        <f>SUM(L10:M10)</f>
        <v>57655</v>
      </c>
    </row>
    <row r="11" spans="1:14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1"/>
      <c r="G11" s="1"/>
      <c r="H11" s="1">
        <f>SUM(F11:G11)</f>
        <v>0</v>
      </c>
      <c r="I11" s="43">
        <f t="shared" si="0"/>
        <v>0</v>
      </c>
      <c r="J11" s="43">
        <f t="shared" si="0"/>
        <v>0</v>
      </c>
      <c r="K11" s="43">
        <f>SUM(I11:J11)</f>
        <v>0</v>
      </c>
      <c r="L11" s="43">
        <f>'15'!L11+'17'!C11+'18'!L11+'23'!L11+'24'!L11+'26'!L11+'28'!L11+'29'!L11+'30'!I11</f>
        <v>6636139</v>
      </c>
      <c r="M11" s="43">
        <f>'15'!M11+'17'!D11+'18'!M11+'23'!M11+'24'!M11+'26'!M11+'28'!M11+'29'!M11+'30'!J11</f>
        <v>99519</v>
      </c>
      <c r="N11" s="43">
        <f>SUM(L11:M11)</f>
        <v>6735658</v>
      </c>
    </row>
    <row r="12" spans="1:14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43">
        <f t="shared" si="0"/>
        <v>0</v>
      </c>
      <c r="J12" s="43">
        <f t="shared" si="0"/>
        <v>0</v>
      </c>
      <c r="K12" s="43">
        <f>SUM(I12:J12)</f>
        <v>0</v>
      </c>
      <c r="L12" s="43">
        <f>'15'!L12+'17'!C12+'18'!L12+'23'!L12+'24'!L12+'26'!L12+'28'!L12+'29'!L12+'30'!I12</f>
        <v>728414</v>
      </c>
      <c r="M12" s="43">
        <f>'15'!M12+'17'!D12+'18'!M12+'23'!M12+'24'!M12+'26'!M12+'28'!M12+'29'!M12+'30'!J12</f>
        <v>1166</v>
      </c>
      <c r="N12" s="43">
        <f>SUM(L12:M12)</f>
        <v>729580</v>
      </c>
    </row>
    <row r="13" spans="1:14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43">
        <f t="shared" si="0"/>
        <v>0</v>
      </c>
      <c r="J13" s="43">
        <f t="shared" si="0"/>
        <v>0</v>
      </c>
      <c r="K13" s="43">
        <f>SUM(I13:J13)</f>
        <v>0</v>
      </c>
      <c r="L13" s="43">
        <f>'15'!L13+'17'!C13+'18'!L13+'23'!L13+'24'!L13+'26'!L13+'28'!L13+'29'!L13+'30'!I13</f>
        <v>1446031</v>
      </c>
      <c r="M13" s="43">
        <f>'15'!M13+'17'!D13+'18'!M13+'23'!M13+'24'!M13+'26'!M13+'28'!M13+'29'!M13+'30'!J13</f>
        <v>-63819</v>
      </c>
      <c r="N13" s="43">
        <f>SUM(L13:M13)</f>
        <v>1382212</v>
      </c>
    </row>
    <row r="14" spans="1:14" ht="10.5" customHeight="1" thickBot="1">
      <c r="A14" s="18" t="s">
        <v>12</v>
      </c>
      <c r="B14" s="19" t="s">
        <v>131</v>
      </c>
      <c r="C14" s="15">
        <f>SUM(C9:C13)</f>
        <v>0</v>
      </c>
      <c r="D14" s="15">
        <f>SUM(D9:D13)</f>
        <v>0</v>
      </c>
      <c r="E14" s="15">
        <f>SUM(E9:E13)</f>
        <v>0</v>
      </c>
      <c r="F14" s="15">
        <f>SUM(F9:F13)</f>
        <v>0</v>
      </c>
      <c r="G14" s="15">
        <f>SUM(G9:G13)</f>
        <v>0</v>
      </c>
      <c r="H14" s="15">
        <f aca="true" t="shared" si="1" ref="H14:N14">SUM(H9:H13)</f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8918190</v>
      </c>
      <c r="M14" s="38">
        <f t="shared" si="1"/>
        <v>76097</v>
      </c>
      <c r="N14" s="38">
        <f t="shared" si="1"/>
        <v>8994287</v>
      </c>
    </row>
    <row r="15" spans="1:14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43">
        <f aca="true" t="shared" si="2" ref="I15:J17">C15+F15</f>
        <v>0</v>
      </c>
      <c r="J15" s="43">
        <f t="shared" si="2"/>
        <v>0</v>
      </c>
      <c r="K15" s="43">
        <f>SUM(I15:J15)</f>
        <v>0</v>
      </c>
      <c r="L15" s="43">
        <f>'15'!L15+'17'!C15+'18'!L15+'23'!L15+'24'!L15+'26'!L15+'28'!L15+'29'!L15+'30'!I15</f>
        <v>1499984</v>
      </c>
      <c r="M15" s="43">
        <f>'15'!M15+'17'!D15+'18'!M15+'23'!M15+'24'!M15+'26'!M15+'28'!M15+'29'!M15+'30'!J15</f>
        <v>-33434</v>
      </c>
      <c r="N15" s="43">
        <f>SUM(L15:M15)</f>
        <v>1466550</v>
      </c>
    </row>
    <row r="16" spans="1:14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43">
        <f t="shared" si="2"/>
        <v>0</v>
      </c>
      <c r="J16" s="43">
        <f t="shared" si="2"/>
        <v>0</v>
      </c>
      <c r="K16" s="43">
        <f>SUM(I16:J16)</f>
        <v>0</v>
      </c>
      <c r="L16" s="43">
        <f>'15'!L16+'17'!C16+'18'!L16+'23'!L16+'24'!L16+'26'!L16+'28'!L16+'29'!L16+'30'!I16</f>
        <v>684302</v>
      </c>
      <c r="M16" s="43">
        <f>'15'!M16+'17'!D16+'18'!M16+'23'!M16+'24'!M16+'26'!M16+'28'!M16+'29'!M16+'30'!J16</f>
        <v>156090</v>
      </c>
      <c r="N16" s="43">
        <f>SUM(L16:M16)</f>
        <v>840392</v>
      </c>
    </row>
    <row r="17" spans="1:14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43">
        <f t="shared" si="2"/>
        <v>0</v>
      </c>
      <c r="J17" s="43">
        <f t="shared" si="2"/>
        <v>0</v>
      </c>
      <c r="K17" s="43">
        <f>SUM(I17:J17)</f>
        <v>0</v>
      </c>
      <c r="L17" s="43">
        <f>'15'!L17+'17'!C17+'18'!L17+'23'!L17+'24'!L17+'26'!L17+'28'!L17+'29'!L17+'30'!I17</f>
        <v>3033835</v>
      </c>
      <c r="M17" s="43">
        <f>'15'!M17+'17'!D17+'18'!M17+'23'!M17+'24'!M17+'26'!M17+'28'!M17+'29'!M17+'30'!J17</f>
        <v>-165628</v>
      </c>
      <c r="N17" s="43">
        <f>SUM(L17:M17)</f>
        <v>2868207</v>
      </c>
    </row>
    <row r="18" spans="1:14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>SUM(D15:D17)</f>
        <v>0</v>
      </c>
      <c r="E18" s="15">
        <f>SUM(E15:E17)</f>
        <v>0</v>
      </c>
      <c r="F18" s="15">
        <f>SUM(F15:F17)</f>
        <v>0</v>
      </c>
      <c r="G18" s="15">
        <f>SUM(G15:G17)</f>
        <v>0</v>
      </c>
      <c r="H18" s="15">
        <f aca="true" t="shared" si="3" ref="H18:N18">SUM(H15:H17)</f>
        <v>0</v>
      </c>
      <c r="I18" s="38">
        <f t="shared" si="3"/>
        <v>0</v>
      </c>
      <c r="J18" s="38">
        <f t="shared" si="3"/>
        <v>0</v>
      </c>
      <c r="K18" s="38">
        <f t="shared" si="3"/>
        <v>0</v>
      </c>
      <c r="L18" s="38">
        <f t="shared" si="3"/>
        <v>5218121</v>
      </c>
      <c r="M18" s="38">
        <f t="shared" si="3"/>
        <v>-42972</v>
      </c>
      <c r="N18" s="38">
        <f t="shared" si="3"/>
        <v>5175149</v>
      </c>
    </row>
    <row r="19" spans="1:14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43">
        <f>C19+F19</f>
        <v>0</v>
      </c>
      <c r="J19" s="43">
        <f>D19+G19</f>
        <v>0</v>
      </c>
      <c r="K19" s="38">
        <f>SUM(I19:J19)</f>
        <v>0</v>
      </c>
      <c r="L19" s="38">
        <f>'15'!L19+'17'!C19+'18'!L19+'23'!L19+'24'!L19+'26'!L19+'28'!L19+'29'!L19+'30'!I19</f>
        <v>4596560</v>
      </c>
      <c r="M19" s="38">
        <f>'15'!M19+'17'!D19+'18'!M19+'23'!M19+'24'!M19+'26'!M19+'28'!M19+'29'!M19+'30'!J19</f>
        <v>32389</v>
      </c>
      <c r="N19" s="38">
        <f>SUM(L19:M19)</f>
        <v>4628949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38"/>
      <c r="J20" s="38"/>
      <c r="K20" s="38"/>
      <c r="L20" s="38">
        <f>'15'!L20+'17'!C20+'18'!L20+'23'!L20+'24'!L20+'26'!L20+'28'!L20+'29'!L20+'30'!I20</f>
        <v>0</v>
      </c>
      <c r="M20" s="38">
        <f>'15'!M20+'17'!D20+'18'!M20+'23'!M20+'24'!M20+'26'!M20+'28'!M20+'29'!M20+'30'!J20</f>
        <v>83862</v>
      </c>
      <c r="N20" s="38">
        <f>SUM(L20:M20)</f>
        <v>83862</v>
      </c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4" ref="D21:N21">SUM(D19:D20)</f>
        <v>0</v>
      </c>
      <c r="E21" s="15">
        <f t="shared" si="4"/>
        <v>0</v>
      </c>
      <c r="F21" s="15">
        <f t="shared" si="4"/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15">
        <f t="shared" si="4"/>
        <v>0</v>
      </c>
      <c r="L21" s="15">
        <f t="shared" si="4"/>
        <v>4596560</v>
      </c>
      <c r="M21" s="15">
        <f t="shared" si="4"/>
        <v>116251</v>
      </c>
      <c r="N21" s="15">
        <f t="shared" si="4"/>
        <v>4712811</v>
      </c>
    </row>
    <row r="22" spans="1:14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43">
        <f aca="true" t="shared" si="5" ref="I22:J24">C22+F22</f>
        <v>0</v>
      </c>
      <c r="J22" s="43">
        <f t="shared" si="5"/>
        <v>0</v>
      </c>
      <c r="K22" s="84">
        <f>SUM(I22:J22)</f>
        <v>0</v>
      </c>
      <c r="L22" s="43">
        <f>'15'!L22+'17'!C22+'18'!L22+'23'!L22+'24'!L22+'26'!L22+'28'!L22+'29'!L22+'30'!I22</f>
        <v>0</v>
      </c>
      <c r="M22" s="43">
        <f>'15'!M22+'17'!D22+'18'!M22+'23'!M22+'24'!M22+'26'!M22+'28'!M22+'29'!M22+'30'!J22</f>
        <v>0</v>
      </c>
      <c r="N22" s="84">
        <f>SUM(L22:M22)</f>
        <v>0</v>
      </c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43">
        <f t="shared" si="5"/>
        <v>0</v>
      </c>
      <c r="J23" s="43">
        <f t="shared" si="5"/>
        <v>0</v>
      </c>
      <c r="K23" s="84">
        <f>SUM(I23:J23)</f>
        <v>0</v>
      </c>
      <c r="L23" s="43">
        <f>'15'!L23+'17'!C23+'18'!L23+'23'!L23+'24'!L23+'26'!L23+'28'!L23+'29'!L23+'30'!I23</f>
        <v>0</v>
      </c>
      <c r="M23" s="43">
        <f>'15'!M23+'17'!D23+'18'!M23+'23'!M23+'24'!M23+'26'!M23+'28'!M23+'29'!M23+'30'!J23</f>
        <v>0</v>
      </c>
      <c r="N23" s="84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43">
        <f t="shared" si="5"/>
        <v>0</v>
      </c>
      <c r="J24" s="43">
        <f t="shared" si="5"/>
        <v>0</v>
      </c>
      <c r="K24" s="84">
        <f>SUM(I24:J24)</f>
        <v>0</v>
      </c>
      <c r="L24" s="43">
        <f>'15'!L24+'17'!C24+'18'!L24+'23'!L24+'24'!L24+'26'!L24+'28'!L24+'29'!L24+'30'!I24</f>
        <v>129653</v>
      </c>
      <c r="M24" s="43">
        <f>'15'!M24+'17'!D24+'18'!M24+'23'!M24+'24'!M24+'26'!M24+'28'!M24+'29'!M24+'30'!J24</f>
        <v>445</v>
      </c>
      <c r="N24" s="84">
        <f>SUM(L24:M24)</f>
        <v>130098</v>
      </c>
    </row>
    <row r="25" spans="1:14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>SUM(D22:D24)</f>
        <v>0</v>
      </c>
      <c r="E25" s="15">
        <f>SUM(E22:E24)</f>
        <v>0</v>
      </c>
      <c r="F25" s="15">
        <f>SUM(F22:F24)</f>
        <v>0</v>
      </c>
      <c r="G25" s="15">
        <f>SUM(G22:G24)</f>
        <v>0</v>
      </c>
      <c r="H25" s="15">
        <f aca="true" t="shared" si="6" ref="H25:N25">SUM(H22:H24)</f>
        <v>0</v>
      </c>
      <c r="I25" s="38">
        <f t="shared" si="6"/>
        <v>0</v>
      </c>
      <c r="J25" s="38">
        <f t="shared" si="6"/>
        <v>0</v>
      </c>
      <c r="K25" s="38">
        <f t="shared" si="6"/>
        <v>0</v>
      </c>
      <c r="L25" s="38">
        <f t="shared" si="6"/>
        <v>129653</v>
      </c>
      <c r="M25" s="38">
        <f t="shared" si="6"/>
        <v>445</v>
      </c>
      <c r="N25" s="38">
        <f t="shared" si="6"/>
        <v>130098</v>
      </c>
    </row>
    <row r="26" spans="1:14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84"/>
      <c r="J26" s="84"/>
      <c r="K26" s="84">
        <f>SUM(I26:J26)</f>
        <v>0</v>
      </c>
      <c r="L26" s="84">
        <f>'15'!L26+'17'!C26+'18'!L26+'23'!L26+'24'!L26+'26'!L26+'28'!L26+'29'!L26+'30'!I26</f>
        <v>0</v>
      </c>
      <c r="M26" s="84">
        <f>'15'!M26+'17'!D26+'18'!M26+'23'!M26+'24'!M26+'26'!M26+'28'!M26+'29'!M26+'30'!J26</f>
        <v>0</v>
      </c>
      <c r="N26" s="84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>SUM(D21,D25,D26)</f>
        <v>0</v>
      </c>
      <c r="E27" s="28">
        <f>SUM(E21,E25,E26)</f>
        <v>0</v>
      </c>
      <c r="F27" s="28">
        <f>SUM(F21,F25,F26)</f>
        <v>0</v>
      </c>
      <c r="G27" s="28">
        <f>SUM(G21,G25,G26)</f>
        <v>0</v>
      </c>
      <c r="H27" s="28">
        <f aca="true" t="shared" si="7" ref="H27:N27">SUM(H21,H25,H26)</f>
        <v>0</v>
      </c>
      <c r="I27" s="88">
        <f t="shared" si="7"/>
        <v>0</v>
      </c>
      <c r="J27" s="88">
        <f t="shared" si="7"/>
        <v>0</v>
      </c>
      <c r="K27" s="88">
        <f t="shared" si="7"/>
        <v>0</v>
      </c>
      <c r="L27" s="88">
        <f t="shared" si="7"/>
        <v>4726213</v>
      </c>
      <c r="M27" s="88">
        <f t="shared" si="7"/>
        <v>116696</v>
      </c>
      <c r="N27" s="88">
        <f t="shared" si="7"/>
        <v>4842909</v>
      </c>
    </row>
    <row r="28" spans="1:16" s="29" customFormat="1" ht="10.5" customHeight="1">
      <c r="A28" s="23"/>
      <c r="B28" s="29" t="s">
        <v>154</v>
      </c>
      <c r="C28" s="6">
        <f>SUM(C27,C18,C14)</f>
        <v>0</v>
      </c>
      <c r="D28" s="6">
        <f>SUM(D27,D18,D14)</f>
        <v>0</v>
      </c>
      <c r="E28" s="6">
        <f>SUM(E27,E18,E14)</f>
        <v>0</v>
      </c>
      <c r="F28" s="6">
        <f>SUM(F27,F18,F14)</f>
        <v>0</v>
      </c>
      <c r="G28" s="6">
        <f>SUM(G27,G18,G14)</f>
        <v>0</v>
      </c>
      <c r="H28" s="6">
        <f aca="true" t="shared" si="8" ref="H28:N28">SUM(H27,H18,H14)</f>
        <v>0</v>
      </c>
      <c r="I28" s="43">
        <f t="shared" si="8"/>
        <v>0</v>
      </c>
      <c r="J28" s="43">
        <f t="shared" si="8"/>
        <v>0</v>
      </c>
      <c r="K28" s="43">
        <f t="shared" si="8"/>
        <v>0</v>
      </c>
      <c r="L28" s="43">
        <f t="shared" si="8"/>
        <v>18862524</v>
      </c>
      <c r="M28" s="43">
        <f t="shared" si="8"/>
        <v>149821</v>
      </c>
      <c r="N28" s="43">
        <f t="shared" si="8"/>
        <v>19012345</v>
      </c>
      <c r="P28" s="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43"/>
      <c r="J29" s="43"/>
      <c r="K29" s="43"/>
      <c r="L29" s="84"/>
      <c r="M29" s="84"/>
      <c r="N29" s="43"/>
      <c r="U29" s="67"/>
    </row>
    <row r="30" spans="1:14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43">
        <f aca="true" t="shared" si="9" ref="I30:J32">C30+F30</f>
        <v>0</v>
      </c>
      <c r="J30" s="43">
        <f t="shared" si="9"/>
        <v>0</v>
      </c>
      <c r="K30" s="43">
        <f>SUM(I30:J30)</f>
        <v>0</v>
      </c>
      <c r="L30" s="43">
        <f>'15'!L30+'17'!C30+'18'!L30+'23'!L30+'24'!L30+'26'!L30+'28'!L30+'29'!L30+'30'!I30</f>
        <v>2278753</v>
      </c>
      <c r="M30" s="43">
        <f>'15'!M30+'17'!D30+'18'!M30+'23'!M30+'24'!M30+'26'!M30+'28'!M30+'29'!M30+'30'!J30</f>
        <v>14041</v>
      </c>
      <c r="N30" s="43">
        <f>SUM(L30:M30)</f>
        <v>2292794</v>
      </c>
    </row>
    <row r="31" spans="1:14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43">
        <f t="shared" si="9"/>
        <v>0</v>
      </c>
      <c r="J31" s="43">
        <f t="shared" si="9"/>
        <v>0</v>
      </c>
      <c r="K31" s="43">
        <f>SUM(I31:J31)</f>
        <v>0</v>
      </c>
      <c r="L31" s="43">
        <f>'15'!L31+'17'!C31+'18'!L31+'23'!L31+'24'!L31+'26'!L31+'28'!L31+'29'!L31+'30'!I31</f>
        <v>0</v>
      </c>
      <c r="M31" s="43">
        <f>'15'!M31+'17'!D31+'18'!M31+'23'!M31+'24'!M31+'26'!M31+'28'!M31+'29'!M31+'30'!J31</f>
        <v>0</v>
      </c>
      <c r="N31" s="43">
        <f>SUM(L31:M31)</f>
        <v>0</v>
      </c>
    </row>
    <row r="32" spans="1:14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43">
        <f t="shared" si="9"/>
        <v>0</v>
      </c>
      <c r="J32" s="43">
        <f t="shared" si="9"/>
        <v>0</v>
      </c>
      <c r="K32" s="43">
        <f>SUM(I32:J32)</f>
        <v>0</v>
      </c>
      <c r="L32" s="43">
        <f>'15'!L32+'17'!C32+'18'!L32+'23'!L32+'24'!L32+'26'!L32+'28'!L32+'29'!L32+'30'!I32</f>
        <v>603787</v>
      </c>
      <c r="M32" s="43">
        <f>'15'!M32+'17'!D32+'18'!M32+'23'!M32+'24'!M32+'26'!M32+'28'!M32+'29'!M32+'30'!J32</f>
        <v>227</v>
      </c>
      <c r="N32" s="43">
        <f>SUM(L32:M32)</f>
        <v>604014</v>
      </c>
    </row>
    <row r="33" spans="1:14" ht="10.5" customHeight="1">
      <c r="A33" s="24" t="s">
        <v>7</v>
      </c>
      <c r="B33" s="25" t="s">
        <v>139</v>
      </c>
      <c r="C33" s="5">
        <f>SUM(C30:C32)</f>
        <v>0</v>
      </c>
      <c r="D33" s="5">
        <f>SUM(D30:D32)</f>
        <v>0</v>
      </c>
      <c r="E33" s="5">
        <f>SUM(E30:E32)</f>
        <v>0</v>
      </c>
      <c r="F33" s="5">
        <f>SUM(F30:F32)</f>
        <v>0</v>
      </c>
      <c r="G33" s="5">
        <f>SUM(G30:G32)</f>
        <v>0</v>
      </c>
      <c r="H33" s="5">
        <f aca="true" t="shared" si="10" ref="H33:N33">SUM(H30:H32)</f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2882540</v>
      </c>
      <c r="M33" s="33">
        <f t="shared" si="10"/>
        <v>14268</v>
      </c>
      <c r="N33" s="33">
        <f t="shared" si="10"/>
        <v>2896808</v>
      </c>
    </row>
    <row r="34" spans="1:14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43">
        <f aca="true" t="shared" si="11" ref="I34:J36">C34+F34</f>
        <v>0</v>
      </c>
      <c r="J34" s="43">
        <f t="shared" si="11"/>
        <v>0</v>
      </c>
      <c r="K34" s="43">
        <f>SUM(I34:J34)</f>
        <v>0</v>
      </c>
      <c r="L34" s="43">
        <f>'15'!L34+'17'!C34+'18'!L34+'23'!L34+'24'!L34+'26'!L34+'28'!L34+'29'!L34+'30'!I34</f>
        <v>5312948</v>
      </c>
      <c r="M34" s="43">
        <f>'15'!M34+'17'!D34+'18'!M34+'23'!M34+'24'!M34+'26'!M34+'28'!M34+'29'!M34+'30'!J34</f>
        <v>0</v>
      </c>
      <c r="N34" s="43">
        <f>SUM(L34:M34)</f>
        <v>5312948</v>
      </c>
    </row>
    <row r="35" spans="1:14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43">
        <f t="shared" si="11"/>
        <v>0</v>
      </c>
      <c r="J35" s="43">
        <f t="shared" si="11"/>
        <v>0</v>
      </c>
      <c r="K35" s="43">
        <f>SUM(I35:J35)</f>
        <v>0</v>
      </c>
      <c r="L35" s="43">
        <f>'15'!L35+'17'!C35+'18'!L35+'23'!L35+'24'!L35+'26'!L35+'28'!L35+'29'!L35+'30'!I35</f>
        <v>5121249</v>
      </c>
      <c r="M35" s="43">
        <f>'15'!M35+'17'!D35+'18'!M35+'23'!M35+'24'!M35+'26'!M35+'28'!M35+'29'!M35+'30'!J35</f>
        <v>120000</v>
      </c>
      <c r="N35" s="43">
        <f>SUM(L35:M35)</f>
        <v>5241249</v>
      </c>
    </row>
    <row r="36" spans="1:14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43">
        <f t="shared" si="11"/>
        <v>0</v>
      </c>
      <c r="J36" s="43">
        <f t="shared" si="11"/>
        <v>0</v>
      </c>
      <c r="K36" s="43">
        <f>SUM(I36:J36)</f>
        <v>0</v>
      </c>
      <c r="L36" s="43">
        <f>'15'!L36+'17'!C36+'18'!L36+'23'!L36+'24'!L36+'26'!L36+'28'!L36+'29'!L36+'30'!I36</f>
        <v>0</v>
      </c>
      <c r="M36" s="43">
        <f>'15'!M36+'17'!D36+'18'!M36+'23'!M36+'24'!M36+'26'!M36+'28'!M36+'29'!M36+'30'!J36</f>
        <v>0</v>
      </c>
      <c r="N36" s="43">
        <f>SUM(L36:M36)</f>
        <v>0</v>
      </c>
    </row>
    <row r="37" spans="1:18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>SUM(D33:D36)</f>
        <v>0</v>
      </c>
      <c r="E37" s="15">
        <f>SUM(E33:E36)</f>
        <v>0</v>
      </c>
      <c r="F37" s="15">
        <f>SUM(F33:F36)</f>
        <v>0</v>
      </c>
      <c r="G37" s="15">
        <f>SUM(G33:G36)</f>
        <v>0</v>
      </c>
      <c r="H37" s="15">
        <f aca="true" t="shared" si="12" ref="H37:N37">SUM(H33:H36)</f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8">
        <f t="shared" si="12"/>
        <v>13316737</v>
      </c>
      <c r="M37" s="38">
        <f t="shared" si="12"/>
        <v>134268</v>
      </c>
      <c r="N37" s="38">
        <f t="shared" si="12"/>
        <v>13451005</v>
      </c>
      <c r="P37" s="1"/>
      <c r="Q37" s="1"/>
      <c r="R37" s="1"/>
    </row>
    <row r="38" spans="1:18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43">
        <f aca="true" t="shared" si="13" ref="I38:J40">C38+F38</f>
        <v>0</v>
      </c>
      <c r="J38" s="43">
        <f t="shared" si="13"/>
        <v>0</v>
      </c>
      <c r="K38" s="43">
        <f>SUM(I38:J38)</f>
        <v>0</v>
      </c>
      <c r="L38" s="43">
        <f>'15'!L38+'17'!C38+'18'!L38+'23'!L38+'24'!L38+'26'!L38+'28'!L38+'29'!L38+'30'!I38</f>
        <v>315544</v>
      </c>
      <c r="M38" s="43">
        <f>'15'!M38+'17'!D38+'18'!M38+'23'!M38+'24'!M38+'26'!M38+'28'!M38+'29'!M38+'30'!J38</f>
        <v>15553</v>
      </c>
      <c r="N38" s="43">
        <f>SUM(L38:M38)</f>
        <v>331097</v>
      </c>
      <c r="P38" s="1"/>
      <c r="Q38" s="1"/>
      <c r="R38" s="1"/>
    </row>
    <row r="39" spans="1:18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43">
        <f t="shared" si="13"/>
        <v>0</v>
      </c>
      <c r="J39" s="43">
        <f t="shared" si="13"/>
        <v>0</v>
      </c>
      <c r="K39" s="43">
        <f>SUM(I39:J39)</f>
        <v>0</v>
      </c>
      <c r="L39" s="43">
        <f>'15'!L39+'17'!C39+'18'!L39+'23'!L39+'24'!L39+'26'!L39+'28'!L39+'29'!L39+'30'!I39</f>
        <v>1411000</v>
      </c>
      <c r="M39" s="43">
        <f>'15'!M39+'17'!D39+'18'!M39+'23'!M39+'24'!M39+'26'!M39+'28'!M39+'29'!M39+'30'!J39</f>
        <v>0</v>
      </c>
      <c r="N39" s="43">
        <f>SUM(L39:M39)</f>
        <v>1411000</v>
      </c>
      <c r="P39" s="1"/>
      <c r="Q39" s="1"/>
      <c r="R39" s="1"/>
    </row>
    <row r="40" spans="1:18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43">
        <f t="shared" si="13"/>
        <v>0</v>
      </c>
      <c r="J40" s="43">
        <f t="shared" si="13"/>
        <v>0</v>
      </c>
      <c r="K40" s="43">
        <f>SUM(I40:J40)</f>
        <v>0</v>
      </c>
      <c r="L40" s="43">
        <f>'15'!L40+'17'!C40+'18'!L40+'23'!L40+'24'!L40+'26'!L40+'28'!L40+'29'!L40+'30'!I40</f>
        <v>73164</v>
      </c>
      <c r="M40" s="43">
        <f>'15'!M40+'17'!D40+'18'!M40+'23'!M40+'24'!M40+'26'!M40+'28'!M40+'29'!M40+'30'!J40</f>
        <v>0</v>
      </c>
      <c r="N40" s="43">
        <f>SUM(L40:M40)</f>
        <v>73164</v>
      </c>
      <c r="P40" s="6"/>
      <c r="Q40" s="6"/>
      <c r="R40" s="6"/>
    </row>
    <row r="41" spans="1:14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>SUM(D38:D40)</f>
        <v>0</v>
      </c>
      <c r="E41" s="15">
        <f>SUM(E38:E40)</f>
        <v>0</v>
      </c>
      <c r="F41" s="15">
        <f>SUM(F38:F40)</f>
        <v>0</v>
      </c>
      <c r="G41" s="15">
        <f>SUM(G38:G40)</f>
        <v>0</v>
      </c>
      <c r="H41" s="15">
        <f aca="true" t="shared" si="14" ref="H41:N41">SUM(H38:H40)</f>
        <v>0</v>
      </c>
      <c r="I41" s="38">
        <f t="shared" si="14"/>
        <v>0</v>
      </c>
      <c r="J41" s="38">
        <f t="shared" si="14"/>
        <v>0</v>
      </c>
      <c r="K41" s="38">
        <f t="shared" si="14"/>
        <v>0</v>
      </c>
      <c r="L41" s="38">
        <f t="shared" si="14"/>
        <v>1799708</v>
      </c>
      <c r="M41" s="38">
        <f t="shared" si="14"/>
        <v>15553</v>
      </c>
      <c r="N41" s="38">
        <f t="shared" si="14"/>
        <v>1815261</v>
      </c>
    </row>
    <row r="42" spans="1:14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84"/>
      <c r="J42" s="84"/>
      <c r="K42" s="38">
        <f>SUM(I42:J42)</f>
        <v>0</v>
      </c>
      <c r="L42" s="84">
        <f>'15'!L42+'17'!C42+'18'!L42+'23'!L42+'24'!L42+'26'!L42+'28'!L42+'29'!L42+'30'!I42</f>
        <v>0</v>
      </c>
      <c r="M42" s="84">
        <f>'15'!M42+'17'!D42+'18'!M42+'23'!M42+'24'!M42+'26'!M42+'28'!M42+'29'!M42+'30'!J42</f>
        <v>0</v>
      </c>
      <c r="N42" s="38">
        <f>SUM(L42:M42)</f>
        <v>0</v>
      </c>
    </row>
    <row r="43" spans="1:14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38"/>
      <c r="J43" s="38"/>
      <c r="K43" s="38">
        <f>SUM(I43:J43)</f>
        <v>0</v>
      </c>
      <c r="L43" s="38">
        <f>'15'!L43+'17'!C43+'18'!L43+'23'!L43+'24'!L43+'26'!L43+'28'!L43+'29'!L43+'30'!I43</f>
        <v>259824</v>
      </c>
      <c r="M43" s="38">
        <f>'15'!M43+'17'!D43+'18'!M43+'23'!M43+'24'!M43+'26'!M43+'28'!M43+'29'!M43+'30'!J43</f>
        <v>0</v>
      </c>
      <c r="N43" s="38">
        <f>SUM(L43:M43)</f>
        <v>259824</v>
      </c>
    </row>
    <row r="44" spans="1:14" ht="13.5" thickBot="1">
      <c r="A44" s="18" t="s">
        <v>17</v>
      </c>
      <c r="B44" s="19" t="s">
        <v>29</v>
      </c>
      <c r="C44" s="15">
        <f>SUM(C42:C43)</f>
        <v>0</v>
      </c>
      <c r="D44" s="15">
        <f>SUM(D42:D43)</f>
        <v>0</v>
      </c>
      <c r="E44" s="15">
        <f>SUM(E42:E43)</f>
        <v>0</v>
      </c>
      <c r="F44" s="15">
        <f>SUM(F42:F43)</f>
        <v>0</v>
      </c>
      <c r="G44" s="15">
        <f>SUM(G42:G43)</f>
        <v>0</v>
      </c>
      <c r="H44" s="15">
        <f aca="true" t="shared" si="15" ref="H44:N44">SUM(H42:H43)</f>
        <v>0</v>
      </c>
      <c r="I44" s="38">
        <f t="shared" si="15"/>
        <v>0</v>
      </c>
      <c r="J44" s="38">
        <f t="shared" si="15"/>
        <v>0</v>
      </c>
      <c r="K44" s="38">
        <f t="shared" si="15"/>
        <v>0</v>
      </c>
      <c r="L44" s="38">
        <f t="shared" si="15"/>
        <v>259824</v>
      </c>
      <c r="M44" s="38">
        <f t="shared" si="15"/>
        <v>0</v>
      </c>
      <c r="N44" s="38">
        <f t="shared" si="15"/>
        <v>259824</v>
      </c>
    </row>
    <row r="45" spans="1:14" ht="12.75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84"/>
      <c r="J45" s="84"/>
      <c r="K45" s="84">
        <f>SUM(I45:J45)</f>
        <v>0</v>
      </c>
      <c r="L45" s="84">
        <f>'15'!L45+'17'!C45+'18'!L45+'23'!L45+'24'!L45+'26'!L45+'28'!L45+'29'!L45+'30'!I45</f>
        <v>0</v>
      </c>
      <c r="M45" s="84">
        <f>'15'!M45+'17'!D45+'18'!M45+'23'!M45+'24'!M45+'26'!M45+'28'!M45+'29'!M45+'30'!J45</f>
        <v>0</v>
      </c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84"/>
      <c r="J46" s="84"/>
      <c r="K46" s="84">
        <f>SUM(I46:J46)</f>
        <v>0</v>
      </c>
      <c r="L46" s="84">
        <f>'15'!L46+'17'!C46+'18'!L46+'23'!L46+'24'!L46+'26'!L46+'28'!L46+'29'!L46+'30'!I46</f>
        <v>3486255</v>
      </c>
      <c r="M46" s="84">
        <f>'15'!M46+'17'!D46+'18'!M46+'23'!M46+'24'!M46+'26'!M46+'28'!M46+'29'!M46+'30'!J46</f>
        <v>0</v>
      </c>
      <c r="N46" s="84">
        <f>SUM(L46:M46)</f>
        <v>3486255</v>
      </c>
    </row>
    <row r="47" spans="1:16" ht="13.5" thickBot="1">
      <c r="A47" s="41" t="s">
        <v>20</v>
      </c>
      <c r="B47" s="55" t="s">
        <v>30</v>
      </c>
      <c r="C47" s="28">
        <f>SUM(C45:C46)</f>
        <v>0</v>
      </c>
      <c r="D47" s="28">
        <f>SUM(D45:D46)</f>
        <v>0</v>
      </c>
      <c r="E47" s="28">
        <f>SUM(E45:E46)</f>
        <v>0</v>
      </c>
      <c r="F47" s="28">
        <f>SUM(F45:F46)</f>
        <v>0</v>
      </c>
      <c r="G47" s="28">
        <f>SUM(G45:G46)</f>
        <v>0</v>
      </c>
      <c r="H47" s="28">
        <f aca="true" t="shared" si="16" ref="H47:N47">SUM(H45:H46)</f>
        <v>0</v>
      </c>
      <c r="I47" s="88">
        <f t="shared" si="16"/>
        <v>0</v>
      </c>
      <c r="J47" s="88">
        <f t="shared" si="16"/>
        <v>0</v>
      </c>
      <c r="K47" s="88">
        <f t="shared" si="16"/>
        <v>0</v>
      </c>
      <c r="L47" s="88">
        <f t="shared" si="16"/>
        <v>3486255</v>
      </c>
      <c r="M47" s="88">
        <f t="shared" si="16"/>
        <v>0</v>
      </c>
      <c r="N47" s="88">
        <f t="shared" si="16"/>
        <v>3486255</v>
      </c>
      <c r="P47" s="1"/>
    </row>
    <row r="48" spans="1:16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84"/>
      <c r="J48" s="84"/>
      <c r="K48" s="84">
        <f>SUM(I48:J48)</f>
        <v>0</v>
      </c>
      <c r="L48" s="84">
        <f>SUM(J48:K48)</f>
        <v>0</v>
      </c>
      <c r="M48" s="84">
        <f>SUM(K48:L48)</f>
        <v>0</v>
      </c>
      <c r="N48" s="84">
        <f>SUM(L48:M48)</f>
        <v>0</v>
      </c>
      <c r="P48" s="1"/>
    </row>
    <row r="49" spans="1:16" ht="13.5" thickBot="1">
      <c r="A49" s="41" t="s">
        <v>149</v>
      </c>
      <c r="B49" s="55" t="s">
        <v>151</v>
      </c>
      <c r="C49" s="28">
        <f>SUM(C47,C44,C48)</f>
        <v>0</v>
      </c>
      <c r="D49" s="28">
        <f>SUM(D47,D44,D48)</f>
        <v>0</v>
      </c>
      <c r="E49" s="28">
        <f>SUM(E47,E44,E48)</f>
        <v>0</v>
      </c>
      <c r="F49" s="28">
        <f>SUM(F47,F44,F48)</f>
        <v>0</v>
      </c>
      <c r="G49" s="28">
        <f>SUM(G47,G44,G48)</f>
        <v>0</v>
      </c>
      <c r="H49" s="28">
        <f aca="true" t="shared" si="17" ref="H49:N49">SUM(H47,H44,H48)</f>
        <v>0</v>
      </c>
      <c r="I49" s="88">
        <f t="shared" si="17"/>
        <v>0</v>
      </c>
      <c r="J49" s="88">
        <f t="shared" si="17"/>
        <v>0</v>
      </c>
      <c r="K49" s="88">
        <f t="shared" si="17"/>
        <v>0</v>
      </c>
      <c r="L49" s="88">
        <f t="shared" si="17"/>
        <v>3746079</v>
      </c>
      <c r="M49" s="88">
        <f t="shared" si="17"/>
        <v>0</v>
      </c>
      <c r="N49" s="88">
        <f t="shared" si="17"/>
        <v>3746079</v>
      </c>
      <c r="P49" s="1"/>
    </row>
    <row r="50" spans="1:14" s="51" customFormat="1" ht="13.5" thickBot="1">
      <c r="A50" s="23"/>
      <c r="B50" s="29" t="s">
        <v>155</v>
      </c>
      <c r="C50" s="6">
        <f>SUM(C49,C41,C37)</f>
        <v>0</v>
      </c>
      <c r="D50" s="6">
        <f>SUM(D49,D41,D37)</f>
        <v>0</v>
      </c>
      <c r="E50" s="6">
        <f>SUM(E49,E41,E37)</f>
        <v>0</v>
      </c>
      <c r="F50" s="6">
        <f>SUM(F49,F41,F37)</f>
        <v>0</v>
      </c>
      <c r="G50" s="6">
        <f>SUM(G49,G41,G37)</f>
        <v>0</v>
      </c>
      <c r="H50" s="6">
        <f aca="true" t="shared" si="18" ref="H50:N50">SUM(H49,H41,H37)</f>
        <v>0</v>
      </c>
      <c r="I50" s="43">
        <f t="shared" si="18"/>
        <v>0</v>
      </c>
      <c r="J50" s="43">
        <f t="shared" si="18"/>
        <v>0</v>
      </c>
      <c r="K50" s="43">
        <f t="shared" si="18"/>
        <v>0</v>
      </c>
      <c r="L50" s="43">
        <f t="shared" si="18"/>
        <v>18862524</v>
      </c>
      <c r="M50" s="43">
        <f t="shared" si="18"/>
        <v>149821</v>
      </c>
      <c r="N50" s="43">
        <f t="shared" si="18"/>
        <v>19012345</v>
      </c>
    </row>
    <row r="51" spans="1:15" ht="13.5" thickBot="1">
      <c r="A51" s="57"/>
      <c r="B51" s="58" t="s">
        <v>31</v>
      </c>
      <c r="C51" s="10"/>
      <c r="D51" s="10"/>
      <c r="E51" s="10"/>
      <c r="F51" s="10"/>
      <c r="G51" s="10"/>
      <c r="H51" s="10"/>
      <c r="I51" s="89">
        <f>C51+F51</f>
        <v>0</v>
      </c>
      <c r="J51" s="89">
        <f>D51+G51</f>
        <v>0</v>
      </c>
      <c r="K51" s="89">
        <f>E51+H51</f>
        <v>0</v>
      </c>
      <c r="L51" s="98">
        <f>'15'!L51+'17'!C51+'18'!L51+'23'!L51+'24'!L51+'26'!L51+'28'!L51+'29'!L51+'30'!I51</f>
        <v>0</v>
      </c>
      <c r="M51" s="98">
        <f>'15'!M51+'17'!D51+'18'!M51+'23'!M51+'24'!M51+'26'!M51+'28'!M51+'29'!M51+'30'!J51</f>
        <v>0</v>
      </c>
      <c r="N51" s="98">
        <f>'15'!N51+'17'!E51+'18'!N51+'23'!N51+'24'!N51+'26'!N51+'28'!N51+'29'!N51+'30'!K51</f>
        <v>0</v>
      </c>
      <c r="O51" s="29"/>
    </row>
    <row r="52" spans="1:15" ht="13.5" thickBot="1">
      <c r="A52" s="59"/>
      <c r="B52" s="58" t="s">
        <v>32</v>
      </c>
      <c r="C52" s="27"/>
      <c r="D52" s="27"/>
      <c r="E52" s="27"/>
      <c r="F52" s="60"/>
      <c r="G52" s="27"/>
      <c r="H52" s="60"/>
      <c r="I52" s="91"/>
      <c r="J52" s="91"/>
      <c r="K52" s="91"/>
      <c r="L52" s="99"/>
      <c r="M52" s="99"/>
      <c r="N52" s="99"/>
      <c r="O52" s="29"/>
    </row>
    <row r="53" spans="8:11" ht="12.75">
      <c r="H53" s="30"/>
      <c r="K53" s="30"/>
    </row>
    <row r="54" spans="8:14" ht="12.75">
      <c r="H54" s="30"/>
      <c r="K54" s="30"/>
      <c r="M54" s="1"/>
      <c r="N54" s="1"/>
    </row>
    <row r="55" spans="8:14" ht="12.75">
      <c r="H55" s="30"/>
      <c r="K55" s="30"/>
      <c r="L55" s="1"/>
      <c r="M55" s="1"/>
      <c r="N55" s="1"/>
    </row>
    <row r="56" spans="8:11" ht="12.75">
      <c r="H56" s="30"/>
      <c r="K56" s="30"/>
    </row>
    <row r="57" spans="8:14" ht="12.75">
      <c r="H57" s="30"/>
      <c r="K57" s="30"/>
      <c r="L57" s="1"/>
      <c r="M57" s="1"/>
      <c r="N57" s="1"/>
    </row>
    <row r="58" ht="12.75">
      <c r="K58" s="30"/>
    </row>
    <row r="59" spans="11:14" ht="12.75">
      <c r="K59" s="30"/>
      <c r="L59" s="1"/>
      <c r="M59" s="1"/>
      <c r="N59" s="1"/>
    </row>
    <row r="60" ht="12.75">
      <c r="K60" s="30"/>
    </row>
    <row r="61" spans="11:15" ht="12.75">
      <c r="K61" s="30"/>
      <c r="L61" s="1"/>
      <c r="M61" s="1"/>
      <c r="N61" s="1"/>
      <c r="O61" s="1"/>
    </row>
    <row r="62" ht="12.75">
      <c r="O62" s="1"/>
    </row>
    <row r="63" ht="12.75">
      <c r="O63" s="1"/>
    </row>
    <row r="64" spans="12:15" ht="12.75">
      <c r="L64" s="43"/>
      <c r="M64" s="43"/>
      <c r="N64" s="43"/>
      <c r="O64" s="1"/>
    </row>
    <row r="65" ht="12.75">
      <c r="O65" s="6"/>
    </row>
    <row r="66" spans="12:15" ht="12.75">
      <c r="L66" s="43"/>
      <c r="M66" s="43"/>
      <c r="N66" s="43"/>
      <c r="O66" s="6"/>
    </row>
    <row r="67" ht="12.75">
      <c r="O67" s="1"/>
    </row>
    <row r="68" spans="14:15" ht="12.75">
      <c r="N68" s="1"/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  <row r="78" ht="12.75">
      <c r="O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5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D16" sqref="D16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9.125" style="13" customWidth="1"/>
    <col min="16" max="17" width="9.625" style="13" bestFit="1" customWidth="1"/>
    <col min="18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13" t="s">
        <v>1</v>
      </c>
      <c r="B3" s="113"/>
      <c r="C3" s="116">
        <v>2</v>
      </c>
      <c r="D3" s="116"/>
      <c r="E3" s="116"/>
      <c r="F3" s="151">
        <v>3</v>
      </c>
      <c r="G3" s="152"/>
      <c r="H3" s="153"/>
      <c r="I3" s="154">
        <v>4001</v>
      </c>
      <c r="J3" s="155"/>
      <c r="K3" s="116"/>
      <c r="L3" s="154">
        <v>4002</v>
      </c>
      <c r="M3" s="155"/>
      <c r="N3" s="116"/>
    </row>
    <row r="4" spans="1:14" s="17" customFormat="1" ht="22.5" customHeight="1" thickBot="1">
      <c r="A4" s="113"/>
      <c r="B4" s="113"/>
      <c r="C4" s="116" t="s">
        <v>110</v>
      </c>
      <c r="D4" s="116"/>
      <c r="E4" s="116"/>
      <c r="F4" s="150" t="s">
        <v>111</v>
      </c>
      <c r="G4" s="150"/>
      <c r="H4" s="150"/>
      <c r="I4" s="156" t="s">
        <v>112</v>
      </c>
      <c r="J4" s="156"/>
      <c r="K4" s="156"/>
      <c r="L4" s="109" t="s">
        <v>113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649928</v>
      </c>
      <c r="D9" s="1">
        <f>2438-25000</f>
        <v>-22562</v>
      </c>
      <c r="E9" s="1">
        <f>SUM(C9:D9)</f>
        <v>627366</v>
      </c>
      <c r="F9" s="1">
        <v>396350</v>
      </c>
      <c r="G9" s="1">
        <v>251</v>
      </c>
      <c r="H9" s="1">
        <f>SUM(F9:G9)</f>
        <v>396601</v>
      </c>
      <c r="I9" s="1">
        <v>936915</v>
      </c>
      <c r="J9" s="1">
        <f>517+1435-1000</f>
        <v>952</v>
      </c>
      <c r="K9" s="1">
        <f>SUM(I9:J9)</f>
        <v>937867</v>
      </c>
      <c r="L9" s="1">
        <v>87906</v>
      </c>
      <c r="M9" s="1"/>
      <c r="N9" s="1">
        <f>SUM(L9:M9)</f>
        <v>87906</v>
      </c>
    </row>
    <row r="10" spans="1:14" ht="10.5" customHeight="1">
      <c r="A10" s="17" t="s">
        <v>159</v>
      </c>
      <c r="B10" s="16" t="s">
        <v>129</v>
      </c>
      <c r="C10" s="1">
        <v>175663</v>
      </c>
      <c r="D10" s="1">
        <v>658</v>
      </c>
      <c r="E10" s="1">
        <f>SUM(C10:D10)</f>
        <v>176321</v>
      </c>
      <c r="F10" s="1">
        <v>114187</v>
      </c>
      <c r="G10" s="1">
        <v>68</v>
      </c>
      <c r="H10" s="1">
        <f>SUM(F10:G10)</f>
        <v>114255</v>
      </c>
      <c r="I10" s="1">
        <v>286065</v>
      </c>
      <c r="J10" s="1">
        <f>139+387</f>
        <v>526</v>
      </c>
      <c r="K10" s="1">
        <f>SUM(I10:J10)</f>
        <v>286591</v>
      </c>
      <c r="L10" s="1">
        <v>24587</v>
      </c>
      <c r="M10" s="1"/>
      <c r="N10" s="1">
        <f>SUM(L10:M10)</f>
        <v>24587</v>
      </c>
    </row>
    <row r="11" spans="1:14" ht="10.5" customHeight="1">
      <c r="A11" s="17" t="s">
        <v>160</v>
      </c>
      <c r="B11" s="16" t="s">
        <v>9</v>
      </c>
      <c r="C11" s="1">
        <v>595498</v>
      </c>
      <c r="D11" s="1">
        <f>-11300</f>
        <v>-11300</v>
      </c>
      <c r="E11" s="1">
        <f>SUM(C11:D11)</f>
        <v>584198</v>
      </c>
      <c r="F11" s="1">
        <v>554104</v>
      </c>
      <c r="G11" s="1"/>
      <c r="H11" s="1">
        <f>SUM(F11:G11)</f>
        <v>554104</v>
      </c>
      <c r="I11" s="1">
        <v>1031419</v>
      </c>
      <c r="J11" s="1">
        <f>-300+1004</f>
        <v>704</v>
      </c>
      <c r="K11" s="1">
        <f>SUM(I11:J11)</f>
        <v>1032123</v>
      </c>
      <c r="L11" s="1">
        <v>102185</v>
      </c>
      <c r="M11" s="1"/>
      <c r="N11" s="1">
        <f>SUM(L11:M11)</f>
        <v>102185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4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1488</v>
      </c>
      <c r="J13" s="1">
        <f>1000+300</f>
        <v>1300</v>
      </c>
      <c r="K13" s="1">
        <f>SUM(I13:J13)</f>
        <v>2788</v>
      </c>
      <c r="L13" s="1">
        <v>0</v>
      </c>
      <c r="M13" s="1"/>
      <c r="N13" s="1">
        <f>SUM(L13:M13)</f>
        <v>0</v>
      </c>
    </row>
    <row r="14" spans="1:17" s="29" customFormat="1" ht="10.5" customHeight="1">
      <c r="A14" s="18" t="s">
        <v>12</v>
      </c>
      <c r="B14" s="19" t="s">
        <v>131</v>
      </c>
      <c r="C14" s="15">
        <f>SUM(C9:C13)</f>
        <v>1421089</v>
      </c>
      <c r="D14" s="15">
        <f>SUM(D9:D13)</f>
        <v>-33204</v>
      </c>
      <c r="E14" s="15">
        <f>SUM(E9:E13)</f>
        <v>1387885</v>
      </c>
      <c r="F14" s="15">
        <f>SUM(F9:F13)</f>
        <v>1064641</v>
      </c>
      <c r="G14" s="15">
        <f>SUM(G9:G13)</f>
        <v>319</v>
      </c>
      <c r="H14" s="15">
        <f aca="true" t="shared" si="0" ref="H14:N14">SUM(H9:H13)</f>
        <v>1064960</v>
      </c>
      <c r="I14" s="15">
        <f t="shared" si="0"/>
        <v>2255887</v>
      </c>
      <c r="J14" s="15">
        <f t="shared" si="0"/>
        <v>3482</v>
      </c>
      <c r="K14" s="15">
        <f t="shared" si="0"/>
        <v>2259369</v>
      </c>
      <c r="L14" s="15">
        <f t="shared" si="0"/>
        <v>214678</v>
      </c>
      <c r="M14" s="15">
        <f t="shared" si="0"/>
        <v>0</v>
      </c>
      <c r="N14" s="15">
        <f t="shared" si="0"/>
        <v>214678</v>
      </c>
      <c r="Q14" s="6"/>
    </row>
    <row r="15" spans="1:14" s="29" customFormat="1" ht="10.5" customHeight="1">
      <c r="A15" s="17" t="s">
        <v>163</v>
      </c>
      <c r="B15" s="16" t="s">
        <v>130</v>
      </c>
      <c r="C15" s="1">
        <v>46958</v>
      </c>
      <c r="D15" s="1">
        <f>36300+15+10209</f>
        <v>46524</v>
      </c>
      <c r="E15" s="1">
        <f>SUM(C15:D15)</f>
        <v>93482</v>
      </c>
      <c r="F15" s="1">
        <v>55000</v>
      </c>
      <c r="G15" s="1"/>
      <c r="H15" s="1">
        <f>SUM(F15:G15)</f>
        <v>55000</v>
      </c>
      <c r="I15" s="1">
        <v>48154</v>
      </c>
      <c r="J15" s="1"/>
      <c r="K15" s="1">
        <f>SUM(I15:J15)</f>
        <v>48154</v>
      </c>
      <c r="L15" s="7">
        <v>0</v>
      </c>
      <c r="M15" s="6"/>
      <c r="N15" s="1">
        <f>SUM(L15:M15)</f>
        <v>0</v>
      </c>
    </row>
    <row r="16" spans="1:16" ht="10.5" customHeight="1">
      <c r="A16" s="17" t="s">
        <v>164</v>
      </c>
      <c r="B16" s="16" t="s">
        <v>13</v>
      </c>
      <c r="C16" s="1">
        <v>8000</v>
      </c>
      <c r="D16" s="1"/>
      <c r="E16" s="1">
        <f>SUM(C16:D16)</f>
        <v>8000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  <c r="P16" s="1"/>
    </row>
    <row r="17" spans="1:16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P17" s="1"/>
    </row>
    <row r="18" spans="1:14" s="29" customFormat="1" ht="10.5" customHeight="1" thickBot="1">
      <c r="A18" s="18" t="s">
        <v>15</v>
      </c>
      <c r="B18" s="19" t="s">
        <v>132</v>
      </c>
      <c r="C18" s="15">
        <v>54958</v>
      </c>
      <c r="D18" s="15">
        <f>SUM(D15:D17)</f>
        <v>46524</v>
      </c>
      <c r="E18" s="15">
        <f>SUM(E15:E17)</f>
        <v>101482</v>
      </c>
      <c r="F18" s="15">
        <v>55000</v>
      </c>
      <c r="G18" s="15">
        <f>SUM(G15:G17)</f>
        <v>0</v>
      </c>
      <c r="H18" s="15">
        <f>SUM(H15:H17)</f>
        <v>55000</v>
      </c>
      <c r="I18" s="15">
        <f>SUM(I15:I17)</f>
        <v>48154</v>
      </c>
      <c r="J18" s="15">
        <f>SUM(J15:J17)</f>
        <v>0</v>
      </c>
      <c r="K18" s="15">
        <f>SUM(K15:K17)</f>
        <v>48154</v>
      </c>
      <c r="L18" s="15">
        <v>0</v>
      </c>
      <c r="M18" s="15">
        <f>SUM(M15:M17)</f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1" ref="D21:N21">SUM(D19:D20)</f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2" ref="D25:M25">SUM(D22:D24)</f>
        <v>0</v>
      </c>
      <c r="E25" s="15">
        <f t="shared" si="2"/>
        <v>0</v>
      </c>
      <c r="F25" s="15">
        <v>0</v>
      </c>
      <c r="G25" s="15">
        <f t="shared" si="2"/>
        <v>0</v>
      </c>
      <c r="H25" s="15">
        <f>SUM(H22:H24)</f>
        <v>0</v>
      </c>
      <c r="I25" s="15">
        <v>0</v>
      </c>
      <c r="J25" s="15">
        <f t="shared" si="2"/>
        <v>0</v>
      </c>
      <c r="K25" s="15">
        <f>SUM(K22:K24)</f>
        <v>0</v>
      </c>
      <c r="L25" s="15">
        <v>0</v>
      </c>
      <c r="M25" s="15">
        <f t="shared" si="2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3" ref="D27:M27">SUM(D21,D25,D26)</f>
        <v>0</v>
      </c>
      <c r="E27" s="28">
        <f t="shared" si="3"/>
        <v>0</v>
      </c>
      <c r="F27" s="28">
        <v>0</v>
      </c>
      <c r="G27" s="28">
        <f t="shared" si="3"/>
        <v>0</v>
      </c>
      <c r="H27" s="28">
        <f>SUM(H21,H25,H26)</f>
        <v>0</v>
      </c>
      <c r="I27" s="28">
        <v>0</v>
      </c>
      <c r="J27" s="28">
        <f t="shared" si="3"/>
        <v>0</v>
      </c>
      <c r="K27" s="28">
        <f>SUM(K21,K25,K26)</f>
        <v>0</v>
      </c>
      <c r="L27" s="28">
        <v>0</v>
      </c>
      <c r="M27" s="28">
        <f t="shared" si="3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SUM(C27,C18,C14)</f>
        <v>1476047</v>
      </c>
      <c r="D28" s="6">
        <f>SUM(D27,D18,D14)</f>
        <v>13320</v>
      </c>
      <c r="E28" s="6">
        <f>SUM(E27,E18,E14)</f>
        <v>1489367</v>
      </c>
      <c r="F28" s="6">
        <f>SUM(F27,F18,F14)</f>
        <v>1119641</v>
      </c>
      <c r="G28" s="6">
        <f>SUM(G27,G18,G14)</f>
        <v>319</v>
      </c>
      <c r="H28" s="6">
        <f aca="true" t="shared" si="4" ref="H28:N28">SUM(H27,H18,H14)</f>
        <v>1119960</v>
      </c>
      <c r="I28" s="6">
        <f t="shared" si="4"/>
        <v>2304041</v>
      </c>
      <c r="J28" s="6">
        <f t="shared" si="4"/>
        <v>3482</v>
      </c>
      <c r="K28" s="6">
        <f t="shared" si="4"/>
        <v>2307523</v>
      </c>
      <c r="L28" s="6">
        <f t="shared" si="4"/>
        <v>214678</v>
      </c>
      <c r="M28" s="6">
        <f t="shared" si="4"/>
        <v>0</v>
      </c>
      <c r="N28" s="6">
        <f t="shared" si="4"/>
        <v>214678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790177</v>
      </c>
      <c r="D32" s="1"/>
      <c r="E32" s="1">
        <f>SUM(C32:D32)</f>
        <v>790177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8" ht="10.5" customHeight="1">
      <c r="A33" s="24" t="s">
        <v>7</v>
      </c>
      <c r="B33" s="25" t="s">
        <v>139</v>
      </c>
      <c r="C33" s="5">
        <v>790177</v>
      </c>
      <c r="D33" s="5">
        <f aca="true" t="shared" si="5" ref="D33:M33">SUM(D30:D32)</f>
        <v>0</v>
      </c>
      <c r="E33" s="5">
        <f t="shared" si="5"/>
        <v>790177</v>
      </c>
      <c r="F33" s="5">
        <v>0</v>
      </c>
      <c r="G33" s="5">
        <f t="shared" si="5"/>
        <v>0</v>
      </c>
      <c r="H33" s="5">
        <f>SUM(H30:H32)</f>
        <v>0</v>
      </c>
      <c r="I33" s="5">
        <v>0</v>
      </c>
      <c r="J33" s="5">
        <f t="shared" si="5"/>
        <v>0</v>
      </c>
      <c r="K33" s="5">
        <f>SUM(K30:K32)</f>
        <v>0</v>
      </c>
      <c r="L33" s="5">
        <v>0</v>
      </c>
      <c r="M33" s="5">
        <f t="shared" si="5"/>
        <v>0</v>
      </c>
      <c r="N33" s="5">
        <f>SUM(N30:N32)</f>
        <v>0</v>
      </c>
      <c r="O33" s="1"/>
      <c r="P33" s="1"/>
      <c r="Q33" s="1"/>
      <c r="R33" s="1"/>
    </row>
    <row r="34" spans="1:18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  <c r="O34" s="1"/>
      <c r="P34" s="1"/>
      <c r="Q34" s="1"/>
      <c r="R34" s="1"/>
    </row>
    <row r="35" spans="1:18" s="29" customFormat="1" ht="10.5" customHeight="1">
      <c r="A35" s="17" t="s">
        <v>175</v>
      </c>
      <c r="B35" s="16" t="s">
        <v>140</v>
      </c>
      <c r="C35" s="1">
        <v>110440</v>
      </c>
      <c r="D35" s="1">
        <v>10209</v>
      </c>
      <c r="E35" s="1">
        <f>SUM(C35:D35)</f>
        <v>120649</v>
      </c>
      <c r="F35" s="1">
        <v>440000</v>
      </c>
      <c r="G35" s="1"/>
      <c r="H35" s="1">
        <f>SUM(F35:G35)</f>
        <v>440000</v>
      </c>
      <c r="I35" s="1">
        <v>58620</v>
      </c>
      <c r="J35" s="1"/>
      <c r="K35" s="1">
        <f>SUM(I35:J35)</f>
        <v>58620</v>
      </c>
      <c r="L35" s="7">
        <v>0</v>
      </c>
      <c r="M35" s="6"/>
      <c r="N35" s="1">
        <f>SUM(L35:M35)</f>
        <v>0</v>
      </c>
      <c r="O35" s="6"/>
      <c r="P35" s="6"/>
      <c r="Q35" s="6"/>
      <c r="R35" s="6"/>
    </row>
    <row r="36" spans="1:18" s="29" customFormat="1" ht="10.5" customHeight="1" thickBot="1">
      <c r="A36" s="17" t="s">
        <v>177</v>
      </c>
      <c r="B36" s="16" t="s">
        <v>25</v>
      </c>
      <c r="C36" s="1">
        <v>165</v>
      </c>
      <c r="D36" s="1">
        <v>-115</v>
      </c>
      <c r="E36" s="1">
        <f>SUM(C36:D36)</f>
        <v>50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  <c r="O36" s="6"/>
      <c r="P36" s="6"/>
      <c r="Q36" s="6"/>
      <c r="R36" s="6"/>
    </row>
    <row r="37" spans="1:18" ht="10.5" customHeight="1" thickBot="1">
      <c r="A37" s="18" t="s">
        <v>12</v>
      </c>
      <c r="B37" s="19" t="s">
        <v>142</v>
      </c>
      <c r="C37" s="15">
        <f aca="true" t="shared" si="6" ref="C37:M37">SUM(C33:C36)</f>
        <v>900782</v>
      </c>
      <c r="D37" s="15">
        <f t="shared" si="6"/>
        <v>10094</v>
      </c>
      <c r="E37" s="15">
        <f t="shared" si="6"/>
        <v>910876</v>
      </c>
      <c r="F37" s="15">
        <v>440000</v>
      </c>
      <c r="G37" s="15">
        <f t="shared" si="6"/>
        <v>0</v>
      </c>
      <c r="H37" s="15">
        <f>SUM(H33:H36)</f>
        <v>440000</v>
      </c>
      <c r="I37" s="15">
        <v>58620</v>
      </c>
      <c r="J37" s="15">
        <f t="shared" si="6"/>
        <v>0</v>
      </c>
      <c r="K37" s="15">
        <f>SUM(K33:K36)</f>
        <v>58620</v>
      </c>
      <c r="L37" s="15">
        <v>0</v>
      </c>
      <c r="M37" s="15">
        <f t="shared" si="6"/>
        <v>0</v>
      </c>
      <c r="N37" s="15">
        <f>SUM(N33:N36)</f>
        <v>0</v>
      </c>
      <c r="O37" s="1"/>
      <c r="P37" s="1"/>
      <c r="Q37" s="1"/>
      <c r="R37" s="1"/>
    </row>
    <row r="38" spans="1:18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O38" s="1"/>
      <c r="P38" s="1"/>
      <c r="Q38" s="1"/>
      <c r="R38" s="1"/>
    </row>
    <row r="39" spans="1:18" ht="10.5" customHeight="1">
      <c r="A39" s="17" t="s">
        <v>176</v>
      </c>
      <c r="B39" s="16" t="s">
        <v>141</v>
      </c>
      <c r="C39" s="1">
        <v>50</v>
      </c>
      <c r="D39" s="1">
        <f>15+115</f>
        <v>130</v>
      </c>
      <c r="E39" s="1">
        <f>SUM(C39:D39)</f>
        <v>180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O39" s="1"/>
      <c r="P39" s="1"/>
      <c r="Q39" s="1"/>
      <c r="R39" s="1"/>
    </row>
    <row r="40" spans="1:18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O40" s="6"/>
      <c r="P40" s="6"/>
      <c r="Q40" s="6"/>
      <c r="R40" s="6"/>
    </row>
    <row r="41" spans="1:18" ht="10.5" customHeight="1" thickBot="1">
      <c r="A41" s="18" t="s">
        <v>15</v>
      </c>
      <c r="B41" s="19" t="s">
        <v>143</v>
      </c>
      <c r="C41" s="15">
        <f aca="true" t="shared" si="7" ref="C41:M41">SUM(C38:C40)</f>
        <v>50</v>
      </c>
      <c r="D41" s="15">
        <f t="shared" si="7"/>
        <v>130</v>
      </c>
      <c r="E41" s="15">
        <f t="shared" si="7"/>
        <v>180</v>
      </c>
      <c r="F41" s="15">
        <v>0</v>
      </c>
      <c r="G41" s="15">
        <f t="shared" si="7"/>
        <v>0</v>
      </c>
      <c r="H41" s="15">
        <f>SUM(H38:H40)</f>
        <v>0</v>
      </c>
      <c r="I41" s="15">
        <v>0</v>
      </c>
      <c r="J41" s="15">
        <f t="shared" si="7"/>
        <v>0</v>
      </c>
      <c r="K41" s="15">
        <f>SUM(K38:K40)</f>
        <v>0</v>
      </c>
      <c r="L41" s="15">
        <v>0</v>
      </c>
      <c r="M41" s="15">
        <f t="shared" si="7"/>
        <v>0</v>
      </c>
      <c r="N41" s="15">
        <f>SUM(N38:N40)</f>
        <v>0</v>
      </c>
      <c r="O41" s="1"/>
      <c r="P41" s="1"/>
      <c r="Q41" s="1"/>
      <c r="R41" s="1"/>
    </row>
    <row r="42" spans="1:18" ht="10.5" customHeight="1">
      <c r="A42" s="53" t="s">
        <v>191</v>
      </c>
      <c r="B42" s="19" t="s">
        <v>19</v>
      </c>
      <c r="C42" s="35">
        <v>384470</v>
      </c>
      <c r="D42" s="35">
        <v>3096</v>
      </c>
      <c r="E42" s="35">
        <f>SUM(C42:D42)</f>
        <v>387566</v>
      </c>
      <c r="F42" s="35">
        <v>599537</v>
      </c>
      <c r="G42" s="35">
        <v>319</v>
      </c>
      <c r="H42" s="35">
        <f>SUM(F42:G42)</f>
        <v>599856</v>
      </c>
      <c r="I42" s="35">
        <v>2159902</v>
      </c>
      <c r="J42" s="35">
        <f>656+1822+1004</f>
        <v>3482</v>
      </c>
      <c r="K42" s="35">
        <f>SUM(I42:J42)</f>
        <v>2163384</v>
      </c>
      <c r="L42" s="35">
        <v>214678</v>
      </c>
      <c r="M42" s="35"/>
      <c r="N42" s="35">
        <f>SUM(L42:M42)</f>
        <v>214678</v>
      </c>
      <c r="O42" s="1"/>
      <c r="P42" s="1"/>
      <c r="Q42" s="1"/>
      <c r="R42" s="1"/>
    </row>
    <row r="43" spans="1:18" ht="10.5" customHeight="1">
      <c r="A43" s="53" t="s">
        <v>192</v>
      </c>
      <c r="B43" s="19" t="s">
        <v>144</v>
      </c>
      <c r="C43" s="35">
        <v>135787</v>
      </c>
      <c r="D43" s="35"/>
      <c r="E43" s="35">
        <f>SUM(C43:D43)</f>
        <v>135787</v>
      </c>
      <c r="F43" s="35">
        <v>25104</v>
      </c>
      <c r="G43" s="35"/>
      <c r="H43" s="35">
        <f>SUM(F43:G43)</f>
        <v>25104</v>
      </c>
      <c r="I43" s="35">
        <v>37365</v>
      </c>
      <c r="J43" s="35"/>
      <c r="K43" s="35">
        <f>SUM(I43:J43)</f>
        <v>37365</v>
      </c>
      <c r="L43" s="35">
        <v>0</v>
      </c>
      <c r="M43" s="35"/>
      <c r="N43" s="35">
        <f>SUM(L43:M43)</f>
        <v>0</v>
      </c>
      <c r="O43" s="1"/>
      <c r="P43" s="1"/>
      <c r="Q43" s="1"/>
      <c r="R43" s="1"/>
    </row>
    <row r="44" spans="1:14" ht="13.5" thickBot="1">
      <c r="A44" s="18" t="s">
        <v>17</v>
      </c>
      <c r="B44" s="19" t="s">
        <v>29</v>
      </c>
      <c r="C44" s="15">
        <f>SUM(C42:C43)</f>
        <v>520257</v>
      </c>
      <c r="D44" s="15">
        <f>SUM(D42:D43)</f>
        <v>3096</v>
      </c>
      <c r="E44" s="15">
        <f>SUM(E42:E43)</f>
        <v>523353</v>
      </c>
      <c r="F44" s="15">
        <f>SUM(F42:F43)</f>
        <v>624641</v>
      </c>
      <c r="G44" s="15">
        <f>SUM(G42:G43)</f>
        <v>319</v>
      </c>
      <c r="H44" s="15">
        <f aca="true" t="shared" si="8" ref="H44:N44">SUM(H42:H43)</f>
        <v>624960</v>
      </c>
      <c r="I44" s="15">
        <f t="shared" si="8"/>
        <v>2197267</v>
      </c>
      <c r="J44" s="15">
        <f t="shared" si="8"/>
        <v>3482</v>
      </c>
      <c r="K44" s="15">
        <f t="shared" si="8"/>
        <v>2200749</v>
      </c>
      <c r="L44" s="15">
        <f t="shared" si="8"/>
        <v>214678</v>
      </c>
      <c r="M44" s="15">
        <f t="shared" si="8"/>
        <v>0</v>
      </c>
      <c r="N44" s="15">
        <f t="shared" si="8"/>
        <v>214678</v>
      </c>
    </row>
    <row r="45" spans="1:14" ht="12.75">
      <c r="A45" s="40" t="s">
        <v>191</v>
      </c>
      <c r="B45" s="54" t="s">
        <v>22</v>
      </c>
      <c r="C45" s="84">
        <v>42787</v>
      </c>
      <c r="D45" s="7"/>
      <c r="E45" s="84">
        <f>SUM(C45:D45)</f>
        <v>42787</v>
      </c>
      <c r="F45" s="84">
        <v>55000</v>
      </c>
      <c r="G45" s="7"/>
      <c r="H45" s="84">
        <f>SUM(F45:G45)</f>
        <v>55000</v>
      </c>
      <c r="I45" s="84">
        <v>20003</v>
      </c>
      <c r="J45" s="72"/>
      <c r="K45" s="84">
        <f>SUM(I45:J45)</f>
        <v>20003</v>
      </c>
      <c r="L45" s="7">
        <v>0</v>
      </c>
      <c r="M45" s="7"/>
      <c r="N45" s="84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12171</v>
      </c>
      <c r="D46" s="7"/>
      <c r="E46" s="84">
        <f>SUM(C46:D46)</f>
        <v>12171</v>
      </c>
      <c r="F46" s="7">
        <v>0</v>
      </c>
      <c r="G46" s="7"/>
      <c r="H46" s="84">
        <f>SUM(F46:G46)</f>
        <v>0</v>
      </c>
      <c r="I46" s="7">
        <v>28151</v>
      </c>
      <c r="J46" s="7"/>
      <c r="K46" s="84">
        <f>SUM(I46:J46)</f>
        <v>28151</v>
      </c>
      <c r="L46" s="7">
        <v>0</v>
      </c>
      <c r="M46" s="7"/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v>54958</v>
      </c>
      <c r="D47" s="28">
        <f>SUM(D45:D46)</f>
        <v>0</v>
      </c>
      <c r="E47" s="28">
        <f>SUM(E45:E46)</f>
        <v>54958</v>
      </c>
      <c r="F47" s="28">
        <v>55000</v>
      </c>
      <c r="G47" s="28">
        <f>SUM(G45:G46)</f>
        <v>0</v>
      </c>
      <c r="H47" s="28">
        <f>SUM(H45:H46)</f>
        <v>55000</v>
      </c>
      <c r="I47" s="28">
        <f>SUM(I45:I46)</f>
        <v>48154</v>
      </c>
      <c r="J47" s="28">
        <f>SUM(J45:J46)</f>
        <v>0</v>
      </c>
      <c r="K47" s="28">
        <f>SUM(K45:K46)</f>
        <v>48154</v>
      </c>
      <c r="L47" s="28">
        <v>0</v>
      </c>
      <c r="M47" s="28">
        <f>SUM(M45:M46)</f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575215</v>
      </c>
      <c r="D49" s="28">
        <f>SUM(D47,D44,D48)</f>
        <v>3096</v>
      </c>
      <c r="E49" s="28">
        <f>SUM(E47,E44,E48)</f>
        <v>578311</v>
      </c>
      <c r="F49" s="28">
        <f>SUM(F47,F44,F48)</f>
        <v>679641</v>
      </c>
      <c r="G49" s="28">
        <f>SUM(G47,G44,G48)</f>
        <v>319</v>
      </c>
      <c r="H49" s="28">
        <f aca="true" t="shared" si="9" ref="H49:N49">SUM(H47,H44,H48)</f>
        <v>679960</v>
      </c>
      <c r="I49" s="28">
        <f t="shared" si="9"/>
        <v>2245421</v>
      </c>
      <c r="J49" s="28">
        <f t="shared" si="9"/>
        <v>3482</v>
      </c>
      <c r="K49" s="28">
        <f t="shared" si="9"/>
        <v>2248903</v>
      </c>
      <c r="L49" s="28">
        <f t="shared" si="9"/>
        <v>214678</v>
      </c>
      <c r="M49" s="28">
        <f t="shared" si="9"/>
        <v>0</v>
      </c>
      <c r="N49" s="28">
        <f t="shared" si="9"/>
        <v>214678</v>
      </c>
    </row>
    <row r="50" spans="1:14" s="51" customFormat="1" ht="13.5" thickBot="1">
      <c r="A50" s="23"/>
      <c r="B50" s="29" t="s">
        <v>155</v>
      </c>
      <c r="C50" s="6">
        <f>SUM(C49,C41,C37)</f>
        <v>1476047</v>
      </c>
      <c r="D50" s="6">
        <f>SUM(D49,D41,D37)</f>
        <v>13320</v>
      </c>
      <c r="E50" s="6">
        <f>SUM(E49,E41,E37)</f>
        <v>1489367</v>
      </c>
      <c r="F50" s="6">
        <f>SUM(F49,F41,F37)</f>
        <v>1119641</v>
      </c>
      <c r="G50" s="6">
        <f>SUM(G49,G41,G37)</f>
        <v>319</v>
      </c>
      <c r="H50" s="6">
        <f aca="true" t="shared" si="10" ref="H50:N50">SUM(H49,H41,H37)</f>
        <v>1119960</v>
      </c>
      <c r="I50" s="6">
        <f t="shared" si="10"/>
        <v>2304041</v>
      </c>
      <c r="J50" s="6">
        <f t="shared" si="10"/>
        <v>3482</v>
      </c>
      <c r="K50" s="6">
        <f t="shared" si="10"/>
        <v>2307523</v>
      </c>
      <c r="L50" s="6">
        <f t="shared" si="10"/>
        <v>214678</v>
      </c>
      <c r="M50" s="6">
        <f t="shared" si="10"/>
        <v>0</v>
      </c>
      <c r="N50" s="6">
        <f t="shared" si="10"/>
        <v>214678</v>
      </c>
    </row>
    <row r="51" spans="1:14" ht="12.75">
      <c r="A51" s="57"/>
      <c r="B51" s="58" t="s">
        <v>31</v>
      </c>
      <c r="C51" s="10">
        <v>175</v>
      </c>
      <c r="D51" s="10"/>
      <c r="E51" s="10">
        <v>175</v>
      </c>
      <c r="F51" s="10">
        <v>102</v>
      </c>
      <c r="G51" s="10"/>
      <c r="H51" s="10">
        <v>102</v>
      </c>
      <c r="I51" s="10">
        <v>147</v>
      </c>
      <c r="J51" s="10"/>
      <c r="K51" s="10">
        <f>SUM(I51:J51)</f>
        <v>147</v>
      </c>
      <c r="L51" s="9">
        <v>3</v>
      </c>
      <c r="M51" s="8"/>
      <c r="N51" s="9">
        <v>3</v>
      </c>
    </row>
    <row r="52" spans="1:14" ht="12.75">
      <c r="A52" s="59"/>
      <c r="B52" s="58" t="s">
        <v>32</v>
      </c>
      <c r="C52" s="85"/>
      <c r="D52" s="27"/>
      <c r="E52" s="85"/>
      <c r="F52" s="27"/>
      <c r="G52" s="27"/>
      <c r="H52" s="27"/>
      <c r="I52" s="27"/>
      <c r="J52" s="27"/>
      <c r="K52" s="27"/>
      <c r="L52" s="71"/>
      <c r="M52" s="27"/>
      <c r="N52" s="71"/>
    </row>
    <row r="53" ht="12.75">
      <c r="E53" s="2"/>
    </row>
    <row r="54" spans="5:12" ht="12.75">
      <c r="E54" s="1"/>
      <c r="I54" s="74"/>
      <c r="J54" s="75"/>
      <c r="L54" s="36"/>
    </row>
    <row r="55" spans="4:11" ht="12.75">
      <c r="D55" s="1"/>
      <c r="E55" s="1"/>
      <c r="G55" s="1"/>
      <c r="H55" s="1"/>
      <c r="I55" s="1"/>
      <c r="J55" s="1"/>
      <c r="K55" s="1"/>
    </row>
    <row r="56" spans="5:10" ht="12.75">
      <c r="E56" s="1"/>
      <c r="H56" s="1"/>
      <c r="J5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V40" sqref="V40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10.1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6" width="0" style="13" hidden="1" customWidth="1"/>
    <col min="17" max="17" width="9.625" style="13" customWidth="1"/>
    <col min="18" max="20" width="0" style="13" hidden="1" customWidth="1"/>
    <col min="21" max="21" width="17.875" style="13" customWidth="1"/>
    <col min="22" max="22" width="9.625" style="13" bestFit="1" customWidth="1"/>
    <col min="23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>
      <c r="N2" s="16" t="s">
        <v>0</v>
      </c>
    </row>
    <row r="3" spans="1:14" ht="12.75" customHeight="1">
      <c r="A3" s="113" t="s">
        <v>1</v>
      </c>
      <c r="B3" s="113"/>
      <c r="C3" s="116">
        <v>4003</v>
      </c>
      <c r="D3" s="116"/>
      <c r="E3" s="116"/>
      <c r="F3" s="133">
        <v>4</v>
      </c>
      <c r="G3" s="133"/>
      <c r="H3" s="133"/>
      <c r="I3" s="157"/>
      <c r="J3" s="157"/>
      <c r="K3" s="157"/>
      <c r="L3" s="133" t="s">
        <v>188</v>
      </c>
      <c r="M3" s="133"/>
      <c r="N3" s="133"/>
    </row>
    <row r="4" spans="1:14" s="17" customFormat="1" ht="35.25" customHeight="1" thickBot="1">
      <c r="A4" s="113"/>
      <c r="B4" s="113"/>
      <c r="C4" s="116" t="s">
        <v>114</v>
      </c>
      <c r="D4" s="116"/>
      <c r="E4" s="116"/>
      <c r="F4" s="149" t="s">
        <v>115</v>
      </c>
      <c r="G4" s="149"/>
      <c r="H4" s="149"/>
      <c r="I4" s="156"/>
      <c r="J4" s="156"/>
      <c r="K4" s="156"/>
      <c r="L4" s="133"/>
      <c r="M4" s="133"/>
      <c r="N4" s="133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7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  <c r="Q8" s="36"/>
    </row>
    <row r="9" spans="1:17" ht="10.5" customHeight="1">
      <c r="A9" s="17" t="s">
        <v>158</v>
      </c>
      <c r="B9" s="16" t="s">
        <v>8</v>
      </c>
      <c r="C9" s="1"/>
      <c r="D9" s="1"/>
      <c r="E9" s="1">
        <f>SUM(C9:D9)</f>
        <v>0</v>
      </c>
      <c r="F9" s="43">
        <f>'31'!I9+'31'!L9+'32'!C9</f>
        <v>1024821</v>
      </c>
      <c r="G9" s="43">
        <f>'31'!J9+'31'!M9+'32'!D9</f>
        <v>952</v>
      </c>
      <c r="H9" s="43">
        <f>SUM(F9:G9)</f>
        <v>1025773</v>
      </c>
      <c r="I9" s="1"/>
      <c r="J9" s="1"/>
      <c r="K9" s="1">
        <f>SUM(I9:J9)</f>
        <v>0</v>
      </c>
      <c r="L9" s="43">
        <f>'31'!C9+'31'!F9+'32'!F9+I9</f>
        <v>2071099</v>
      </c>
      <c r="M9" s="43">
        <f>'31'!D9+'31'!G9+'32'!G9+J9</f>
        <v>-21359</v>
      </c>
      <c r="N9" s="43">
        <f>SUM(L9:M9)</f>
        <v>2049740</v>
      </c>
      <c r="O9" s="1"/>
      <c r="P9" s="2"/>
      <c r="Q9" s="1"/>
    </row>
    <row r="10" spans="1:17" ht="10.5" customHeight="1">
      <c r="A10" s="17" t="s">
        <v>159</v>
      </c>
      <c r="B10" s="16" t="s">
        <v>129</v>
      </c>
      <c r="C10" s="1"/>
      <c r="D10" s="1"/>
      <c r="E10" s="1">
        <f>SUM(C10:D10)</f>
        <v>0</v>
      </c>
      <c r="F10" s="43">
        <f>'31'!I10+'31'!L10+'32'!C10</f>
        <v>310652</v>
      </c>
      <c r="G10" s="43">
        <f>'31'!J10+'31'!M10+'32'!D10</f>
        <v>526</v>
      </c>
      <c r="H10" s="43">
        <f>SUM(F10:G10)</f>
        <v>311178</v>
      </c>
      <c r="I10" s="1"/>
      <c r="J10" s="1"/>
      <c r="K10" s="1">
        <f>SUM(I10:J10)</f>
        <v>0</v>
      </c>
      <c r="L10" s="43">
        <f>'31'!C10+'31'!F10+'32'!F10+I10</f>
        <v>600502</v>
      </c>
      <c r="M10" s="43">
        <f>'31'!D10+'31'!G10+'32'!G10+J10</f>
        <v>1252</v>
      </c>
      <c r="N10" s="43">
        <f>SUM(L10:M10)</f>
        <v>601754</v>
      </c>
      <c r="O10" s="1"/>
      <c r="P10" s="36"/>
      <c r="Q10" s="1"/>
    </row>
    <row r="11" spans="1:17" ht="10.5" customHeight="1">
      <c r="A11" s="17" t="s">
        <v>160</v>
      </c>
      <c r="B11" s="16" t="s">
        <v>9</v>
      </c>
      <c r="C11" s="1"/>
      <c r="D11" s="1"/>
      <c r="E11" s="1">
        <f>SUM(C11:D11)</f>
        <v>0</v>
      </c>
      <c r="F11" s="43">
        <f>'31'!I11+'31'!L11+'32'!C11</f>
        <v>1133604</v>
      </c>
      <c r="G11" s="43">
        <f>'31'!J11+'31'!M11+'32'!D11</f>
        <v>704</v>
      </c>
      <c r="H11" s="43">
        <f>SUM(F11:G11)</f>
        <v>1134308</v>
      </c>
      <c r="I11" s="1"/>
      <c r="J11" s="1"/>
      <c r="K11" s="1">
        <f>SUM(I11:J11)</f>
        <v>0</v>
      </c>
      <c r="L11" s="43">
        <f>'31'!C11+'31'!F11+'32'!F11+I11</f>
        <v>2283206</v>
      </c>
      <c r="M11" s="43">
        <f>'31'!D11+'31'!G11+'32'!G11+J11</f>
        <v>-10596</v>
      </c>
      <c r="N11" s="43">
        <f>SUM(L11:M11)</f>
        <v>2272610</v>
      </c>
      <c r="O11" s="1"/>
      <c r="P11" s="36"/>
      <c r="Q11" s="1"/>
    </row>
    <row r="12" spans="1:17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43">
        <f>'31'!I12+'31'!L12+'32'!C12</f>
        <v>0</v>
      </c>
      <c r="G12" s="43">
        <f>'31'!J12+'31'!M12+'32'!D12</f>
        <v>0</v>
      </c>
      <c r="H12" s="43">
        <f>SUM(F12:G12)</f>
        <v>0</v>
      </c>
      <c r="I12" s="1"/>
      <c r="J12" s="1"/>
      <c r="K12" s="1">
        <f>SUM(I12:J12)</f>
        <v>0</v>
      </c>
      <c r="L12" s="43">
        <f>'31'!C12+'31'!F12+'32'!F12+I12</f>
        <v>0</v>
      </c>
      <c r="M12" s="43">
        <f>'31'!D12+'31'!G12+'32'!G12+J12</f>
        <v>0</v>
      </c>
      <c r="N12" s="43">
        <f>SUM(L12:M12)</f>
        <v>0</v>
      </c>
      <c r="O12" s="1"/>
      <c r="P12" s="1"/>
      <c r="Q12" s="1"/>
    </row>
    <row r="13" spans="1:17" ht="10.5" customHeight="1" thickBot="1">
      <c r="A13" s="17" t="s">
        <v>162</v>
      </c>
      <c r="B13" s="16" t="s">
        <v>11</v>
      </c>
      <c r="C13" s="1">
        <v>2550</v>
      </c>
      <c r="D13" s="3"/>
      <c r="E13" s="1">
        <f>SUM(C13:D13)</f>
        <v>2550</v>
      </c>
      <c r="F13" s="43">
        <f>'31'!I13+'31'!L13+'32'!C13</f>
        <v>4038</v>
      </c>
      <c r="G13" s="43">
        <f>'31'!J13+'31'!M13+'32'!D13</f>
        <v>1300</v>
      </c>
      <c r="H13" s="43">
        <f>SUM(F13:G13)</f>
        <v>5338</v>
      </c>
      <c r="I13" s="1"/>
      <c r="J13" s="1"/>
      <c r="K13" s="1">
        <f>SUM(I13:J13)</f>
        <v>0</v>
      </c>
      <c r="L13" s="43">
        <f>'31'!C13+'31'!F13+'32'!F13+I13</f>
        <v>4038</v>
      </c>
      <c r="M13" s="43">
        <f>'31'!D13+'31'!G13+'32'!G13+J13</f>
        <v>1300</v>
      </c>
      <c r="N13" s="43">
        <f>SUM(L13:M13)</f>
        <v>5338</v>
      </c>
      <c r="O13" s="1"/>
      <c r="Q13" s="1"/>
    </row>
    <row r="14" spans="1:17" s="29" customFormat="1" ht="10.5" customHeight="1" thickBot="1">
      <c r="A14" s="18" t="s">
        <v>12</v>
      </c>
      <c r="B14" s="19" t="s">
        <v>131</v>
      </c>
      <c r="C14" s="15">
        <f>SUM(C9:C13)</f>
        <v>2550</v>
      </c>
      <c r="D14" s="15">
        <f aca="true" t="shared" si="0" ref="D14:J14">SUM(D9:D13)</f>
        <v>0</v>
      </c>
      <c r="E14" s="15">
        <f t="shared" si="0"/>
        <v>2550</v>
      </c>
      <c r="F14" s="38">
        <f>SUM(F9:F13)</f>
        <v>2473115</v>
      </c>
      <c r="G14" s="38">
        <f>SUM(G9:G13)</f>
        <v>3482</v>
      </c>
      <c r="H14" s="38">
        <f>SUM(H9:H13)</f>
        <v>2476597</v>
      </c>
      <c r="I14" s="15">
        <f>SUM(I9:I13)</f>
        <v>0</v>
      </c>
      <c r="J14" s="15">
        <f t="shared" si="0"/>
        <v>0</v>
      </c>
      <c r="K14" s="15">
        <f>SUM(K9:K13)</f>
        <v>0</v>
      </c>
      <c r="L14" s="38">
        <f>SUM(L9:L13)</f>
        <v>4958845</v>
      </c>
      <c r="M14" s="38">
        <f>SUM(M9:M13)</f>
        <v>-29403</v>
      </c>
      <c r="N14" s="38">
        <f>SUM(N9:N13)</f>
        <v>4929442</v>
      </c>
      <c r="O14" s="6"/>
      <c r="Q14" s="1"/>
    </row>
    <row r="15" spans="1:17" s="29" customFormat="1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43">
        <f>'31'!I15+'31'!L15+'32'!C15</f>
        <v>48154</v>
      </c>
      <c r="G15" s="43">
        <f>'31'!J15+'31'!M15+'32'!D15</f>
        <v>0</v>
      </c>
      <c r="H15" s="43">
        <f>SUM(F15:G15)</f>
        <v>48154</v>
      </c>
      <c r="I15" s="1"/>
      <c r="J15" s="1"/>
      <c r="K15" s="1">
        <f>SUM(I15:J15)</f>
        <v>0</v>
      </c>
      <c r="L15" s="43">
        <f>'31'!C15+'31'!F15+'32'!F15+I15</f>
        <v>150112</v>
      </c>
      <c r="M15" s="43">
        <f>'31'!D15+'31'!G15+'32'!G15+J15</f>
        <v>46524</v>
      </c>
      <c r="N15" s="43">
        <f>SUM(L15:M15)</f>
        <v>196636</v>
      </c>
      <c r="O15" s="1"/>
      <c r="Q15" s="1"/>
    </row>
    <row r="16" spans="1:17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43">
        <f>'31'!I16+'31'!L16+'32'!C16</f>
        <v>0</v>
      </c>
      <c r="G16" s="43">
        <f>'31'!J16+'31'!M16+'32'!D16</f>
        <v>0</v>
      </c>
      <c r="H16" s="43">
        <f>SUM(F16:G16)</f>
        <v>0</v>
      </c>
      <c r="I16" s="1"/>
      <c r="J16" s="1"/>
      <c r="K16" s="1">
        <f>SUM(I16:J16)</f>
        <v>0</v>
      </c>
      <c r="L16" s="43">
        <f>'31'!C16+'31'!F16+'32'!F16+I16</f>
        <v>8000</v>
      </c>
      <c r="M16" s="43">
        <f>'31'!D16+'31'!G16+'32'!G16+J16</f>
        <v>0</v>
      </c>
      <c r="N16" s="43">
        <f>SUM(L16:M16)</f>
        <v>8000</v>
      </c>
      <c r="O16" s="1"/>
      <c r="Q16" s="1"/>
    </row>
    <row r="17" spans="1:17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43">
        <f>'31'!I17+'31'!L17+'32'!C17</f>
        <v>0</v>
      </c>
      <c r="G17" s="43">
        <f>'31'!J17+'31'!M17+'32'!D17</f>
        <v>0</v>
      </c>
      <c r="H17" s="43">
        <f>SUM(F17:G17)</f>
        <v>0</v>
      </c>
      <c r="I17" s="1"/>
      <c r="J17" s="1"/>
      <c r="K17" s="1">
        <f>SUM(I17:J17)</f>
        <v>0</v>
      </c>
      <c r="L17" s="43">
        <f>'31'!C17+'31'!F17+'32'!F17+I17</f>
        <v>0</v>
      </c>
      <c r="M17" s="43">
        <f>'31'!D17+'31'!G17+'32'!G17+J17</f>
        <v>0</v>
      </c>
      <c r="N17" s="43">
        <f>SUM(L17:M17)</f>
        <v>0</v>
      </c>
      <c r="O17" s="1"/>
      <c r="Q17" s="1"/>
    </row>
    <row r="18" spans="1:15" s="29" customFormat="1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38">
        <f>SUM(F15:F17)</f>
        <v>48154</v>
      </c>
      <c r="G18" s="38">
        <f>SUM(G15:G17)</f>
        <v>0</v>
      </c>
      <c r="H18" s="38">
        <f>SUM(H15:H17)</f>
        <v>48154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38">
        <f>SUM(L15:L17)</f>
        <v>158112</v>
      </c>
      <c r="M18" s="38">
        <f>SUM(M15:M17)</f>
        <v>46524</v>
      </c>
      <c r="N18" s="38">
        <f>SUM(N15:N17)</f>
        <v>204636</v>
      </c>
      <c r="O18" s="6"/>
    </row>
    <row r="19" spans="1:21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38"/>
      <c r="G19" s="38"/>
      <c r="H19" s="38">
        <f>SUM(F19:G19)</f>
        <v>0</v>
      </c>
      <c r="I19" s="15"/>
      <c r="J19" s="15"/>
      <c r="K19" s="15">
        <f>SUM(I19:J19)</f>
        <v>0</v>
      </c>
      <c r="L19" s="43">
        <f>'31'!C19+'31'!F19+'32'!F19+I19</f>
        <v>0</v>
      </c>
      <c r="M19" s="43">
        <f>'31'!D19+'31'!G19+'32'!G19+J19</f>
        <v>0</v>
      </c>
      <c r="N19" s="38">
        <f>SUM(L19:M19)</f>
        <v>0</v>
      </c>
      <c r="O19" s="1"/>
      <c r="U19" s="14"/>
    </row>
    <row r="20" spans="1:21" ht="10.5" customHeight="1" thickBot="1">
      <c r="A20" s="83" t="s">
        <v>206</v>
      </c>
      <c r="B20" s="19" t="s">
        <v>207</v>
      </c>
      <c r="C20" s="15"/>
      <c r="D20" s="15"/>
      <c r="E20" s="15"/>
      <c r="F20" s="38"/>
      <c r="G20" s="38"/>
      <c r="H20" s="38"/>
      <c r="I20" s="15"/>
      <c r="J20" s="15"/>
      <c r="K20" s="15"/>
      <c r="L20" s="38"/>
      <c r="M20" s="38"/>
      <c r="N20" s="38"/>
      <c r="O20" s="1"/>
      <c r="U20" s="14"/>
    </row>
    <row r="21" spans="1:21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"/>
      <c r="U21" s="14"/>
    </row>
    <row r="22" spans="1:21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84"/>
      <c r="G22" s="84"/>
      <c r="H22" s="84">
        <f>SUM(F22:G22)</f>
        <v>0</v>
      </c>
      <c r="I22" s="7"/>
      <c r="J22" s="7"/>
      <c r="K22" s="7">
        <f>SUM(I22:J22)</f>
        <v>0</v>
      </c>
      <c r="L22" s="43">
        <f>'31'!C22+'31'!F22+'32'!F22+I22</f>
        <v>0</v>
      </c>
      <c r="M22" s="43">
        <f>'31'!D22+'31'!G22+'32'!G22+J22</f>
        <v>0</v>
      </c>
      <c r="N22" s="84">
        <f>SUM(L22:M22)</f>
        <v>0</v>
      </c>
      <c r="O22" s="1"/>
      <c r="U22" s="14"/>
    </row>
    <row r="23" spans="1:14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84"/>
      <c r="G23" s="84"/>
      <c r="H23" s="84">
        <f>SUM(F23:G23)</f>
        <v>0</v>
      </c>
      <c r="I23" s="7"/>
      <c r="J23" s="7"/>
      <c r="K23" s="7">
        <f>SUM(I23:J23)</f>
        <v>0</v>
      </c>
      <c r="L23" s="43">
        <f>'31'!C23+'31'!F23+'32'!F23+I23</f>
        <v>0</v>
      </c>
      <c r="M23" s="43">
        <f>'31'!D23+'31'!G23+'32'!G23+J23</f>
        <v>0</v>
      </c>
      <c r="N23" s="84">
        <f>SUM(L23:M23)</f>
        <v>0</v>
      </c>
    </row>
    <row r="24" spans="1:15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43">
        <f>'31'!I24+'31'!L24+'32'!C24</f>
        <v>0</v>
      </c>
      <c r="G24" s="43">
        <f>'31'!J24+'31'!M24+'32'!D24</f>
        <v>0</v>
      </c>
      <c r="H24" s="84">
        <f>SUM(F24:G24)</f>
        <v>0</v>
      </c>
      <c r="I24" s="1"/>
      <c r="J24" s="1"/>
      <c r="K24" s="7">
        <f>SUM(I24:J24)</f>
        <v>0</v>
      </c>
      <c r="L24" s="43">
        <f>'31'!C24+'31'!F24+'32'!F24+I24</f>
        <v>0</v>
      </c>
      <c r="M24" s="43">
        <f>'31'!D24+'31'!G24+'32'!G24+J24</f>
        <v>0</v>
      </c>
      <c r="N24" s="84">
        <f>SUM(L24:M24)</f>
        <v>0</v>
      </c>
      <c r="O24" s="1"/>
    </row>
    <row r="25" spans="1:18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38">
        <f>SUM(F22:F24)</f>
        <v>0</v>
      </c>
      <c r="G25" s="38">
        <f>SUM(G22:G24)</f>
        <v>0</v>
      </c>
      <c r="H25" s="38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  <c r="O25" s="1"/>
      <c r="P25" s="1"/>
      <c r="Q25" s="36"/>
      <c r="R25" s="36"/>
    </row>
    <row r="26" spans="1:18" ht="10.5" customHeight="1" thickBot="1">
      <c r="A26" s="78" t="s">
        <v>167</v>
      </c>
      <c r="B26" s="79" t="s">
        <v>153</v>
      </c>
      <c r="C26" s="80"/>
      <c r="D26" s="80"/>
      <c r="E26" s="80">
        <f>SUM(C26:D26)</f>
        <v>0</v>
      </c>
      <c r="F26" s="100"/>
      <c r="G26" s="100"/>
      <c r="H26" s="100">
        <f>SUM(F26:G26)</f>
        <v>0</v>
      </c>
      <c r="I26" s="80"/>
      <c r="J26" s="80"/>
      <c r="K26" s="80">
        <f>SUM(I26:J26)</f>
        <v>0</v>
      </c>
      <c r="L26" s="100"/>
      <c r="M26" s="100"/>
      <c r="N26" s="100">
        <f>SUM(L26:M26)</f>
        <v>0</v>
      </c>
      <c r="O26" s="1"/>
      <c r="P26" s="1"/>
      <c r="Q26" s="36"/>
      <c r="R26" s="36"/>
    </row>
    <row r="27" spans="1:18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88">
        <f>SUM(F21,F25,F26)</f>
        <v>0</v>
      </c>
      <c r="G27" s="88">
        <f>SUM(G21,G25,G26)</f>
        <v>0</v>
      </c>
      <c r="H27" s="8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88">
        <f>SUM(L21,L25,L26)</f>
        <v>0</v>
      </c>
      <c r="M27" s="88">
        <f>SUM(M21,M25,M26)</f>
        <v>0</v>
      </c>
      <c r="N27" s="88">
        <f>SUM(N21,N25,N26)</f>
        <v>0</v>
      </c>
      <c r="O27" s="1"/>
      <c r="P27" s="1"/>
      <c r="Q27" s="36"/>
      <c r="R27" s="36"/>
    </row>
    <row r="28" spans="1:17" s="29" customFormat="1" ht="10.5" customHeight="1" thickBot="1">
      <c r="A28" s="81"/>
      <c r="B28" s="82" t="s">
        <v>154</v>
      </c>
      <c r="C28" s="68">
        <f>SUM(C27,C18,C14)</f>
        <v>2550</v>
      </c>
      <c r="D28" s="68">
        <f aca="true" t="shared" si="5" ref="D28:J28">SUM(D27,D18,D14)</f>
        <v>0</v>
      </c>
      <c r="E28" s="68">
        <f t="shared" si="5"/>
        <v>2550</v>
      </c>
      <c r="F28" s="103">
        <f>SUM(F27,F18,F14)</f>
        <v>2521269</v>
      </c>
      <c r="G28" s="103">
        <f>SUM(G27,G18,G14)</f>
        <v>3482</v>
      </c>
      <c r="H28" s="103">
        <f>SUM(H27,H18,H14)</f>
        <v>2524751</v>
      </c>
      <c r="I28" s="68">
        <f>SUM(I27,I18,I14)</f>
        <v>0</v>
      </c>
      <c r="J28" s="68">
        <f t="shared" si="5"/>
        <v>0</v>
      </c>
      <c r="K28" s="68">
        <f>SUM(K27,K18,K14)</f>
        <v>0</v>
      </c>
      <c r="L28" s="103">
        <f>SUM(L27,L18,L14)</f>
        <v>5116957</v>
      </c>
      <c r="M28" s="103">
        <f>SUM(M27,M18,M14)</f>
        <v>17121</v>
      </c>
      <c r="N28" s="103">
        <f>SUM(N27,N18,N14)</f>
        <v>5134078</v>
      </c>
      <c r="O28" s="6"/>
      <c r="Q28" s="6"/>
    </row>
    <row r="29" spans="1:21" ht="10.5" customHeight="1">
      <c r="A29" s="118" t="s">
        <v>23</v>
      </c>
      <c r="B29" s="118"/>
      <c r="C29" s="1"/>
      <c r="D29" s="1"/>
      <c r="E29" s="1"/>
      <c r="F29" s="43"/>
      <c r="G29" s="43"/>
      <c r="H29" s="43"/>
      <c r="I29" s="1"/>
      <c r="J29" s="1"/>
      <c r="K29" s="1"/>
      <c r="L29" s="43">
        <f>'31'!C29+'31'!F29+'32'!F29+I29</f>
        <v>0</v>
      </c>
      <c r="M29" s="43">
        <f>'31'!D29+'31'!G29+'32'!G29+J29</f>
        <v>0</v>
      </c>
      <c r="N29" s="43"/>
      <c r="O29" s="1"/>
      <c r="U29" s="67"/>
    </row>
    <row r="30" spans="1:15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43">
        <f>'31'!I30+'31'!L30+'32'!C30</f>
        <v>0</v>
      </c>
      <c r="G30" s="43">
        <f>'31'!J30+'31'!M30+'32'!D30</f>
        <v>0</v>
      </c>
      <c r="H30" s="43">
        <f>SUM(F30:G30)</f>
        <v>0</v>
      </c>
      <c r="I30" s="1"/>
      <c r="J30" s="1"/>
      <c r="K30" s="1">
        <f>SUM(I30:J30)</f>
        <v>0</v>
      </c>
      <c r="L30" s="43">
        <f>'31'!C30+'31'!F30+'32'!F30+I30</f>
        <v>0</v>
      </c>
      <c r="M30" s="43">
        <f>'31'!D30+'31'!G30+'32'!G30+J30</f>
        <v>0</v>
      </c>
      <c r="N30" s="43">
        <f>SUM(L30:M30)</f>
        <v>0</v>
      </c>
      <c r="O30" s="1"/>
    </row>
    <row r="31" spans="1:15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43">
        <f>'31'!I31+'31'!L31+'32'!C31</f>
        <v>0</v>
      </c>
      <c r="G31" s="43">
        <f>'31'!J31+'31'!M31+'32'!D31</f>
        <v>0</v>
      </c>
      <c r="H31" s="43">
        <f>SUM(F31:G31)</f>
        <v>0</v>
      </c>
      <c r="I31" s="1"/>
      <c r="J31" s="1"/>
      <c r="K31" s="1">
        <f>SUM(I31:J31)</f>
        <v>0</v>
      </c>
      <c r="L31" s="43">
        <f>'31'!C31+'31'!F31+'32'!F31+I31</f>
        <v>0</v>
      </c>
      <c r="M31" s="43">
        <f>'31'!D31+'31'!G31+'32'!G31+J31</f>
        <v>0</v>
      </c>
      <c r="N31" s="43">
        <f>SUM(L31:M31)</f>
        <v>0</v>
      </c>
      <c r="O31" s="1"/>
    </row>
    <row r="32" spans="1:15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43">
        <f>'31'!I32+'31'!L32+'32'!C32</f>
        <v>0</v>
      </c>
      <c r="G32" s="43">
        <f>'31'!J32+'31'!M32+'32'!D32</f>
        <v>0</v>
      </c>
      <c r="H32" s="43">
        <f>SUM(F32:G32)</f>
        <v>0</v>
      </c>
      <c r="I32" s="1"/>
      <c r="J32" s="1"/>
      <c r="K32" s="1">
        <f>SUM(I32:J32)</f>
        <v>0</v>
      </c>
      <c r="L32" s="43">
        <f>'31'!C32+'31'!F32+'32'!F32+I32</f>
        <v>790177</v>
      </c>
      <c r="M32" s="43">
        <f>'31'!D32+'31'!G32+'32'!G32+J32</f>
        <v>0</v>
      </c>
      <c r="N32" s="43">
        <f>SUM(L32:M32)</f>
        <v>790177</v>
      </c>
      <c r="O32" s="1"/>
    </row>
    <row r="33" spans="1:28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33">
        <f>SUM(F30:F32)</f>
        <v>0</v>
      </c>
      <c r="G33" s="33">
        <f>SUM(G30:G32)</f>
        <v>0</v>
      </c>
      <c r="H33" s="33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33">
        <f>SUM(L30:L32)</f>
        <v>790177</v>
      </c>
      <c r="M33" s="33">
        <f>SUM(M30:M32)</f>
        <v>0</v>
      </c>
      <c r="N33" s="33">
        <f>SUM(N30:N32)</f>
        <v>790177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43">
        <f>'31'!I34+'31'!L34+'32'!C34</f>
        <v>0</v>
      </c>
      <c r="G34" s="43">
        <f>'31'!J34+'31'!M34+'32'!D34</f>
        <v>0</v>
      </c>
      <c r="H34" s="43">
        <f>SUM(F34:G34)</f>
        <v>0</v>
      </c>
      <c r="I34" s="1"/>
      <c r="J34" s="1"/>
      <c r="K34" s="1">
        <f>SUM(I34:J34)</f>
        <v>0</v>
      </c>
      <c r="L34" s="43">
        <f>'31'!C34+'31'!F34+'32'!F34+I34</f>
        <v>0</v>
      </c>
      <c r="M34" s="43">
        <f>'31'!D34+'31'!G34+'32'!G34+J34</f>
        <v>0</v>
      </c>
      <c r="N34" s="43">
        <f>SUM(L34:M34)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s="29" customFormat="1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43">
        <f>'31'!I35+'31'!L35+'32'!C35</f>
        <v>58620</v>
      </c>
      <c r="G35" s="43">
        <f>'31'!J35+'31'!M35+'32'!D35</f>
        <v>0</v>
      </c>
      <c r="H35" s="43">
        <f>SUM(F35:G35)</f>
        <v>58620</v>
      </c>
      <c r="I35" s="1"/>
      <c r="J35" s="1"/>
      <c r="K35" s="1">
        <f>SUM(I35:J35)</f>
        <v>0</v>
      </c>
      <c r="L35" s="43">
        <f>'31'!C35+'31'!F35+'32'!F35+I35</f>
        <v>609060</v>
      </c>
      <c r="M35" s="43">
        <f>'31'!D35+'31'!G35+'32'!G35+J35</f>
        <v>10209</v>
      </c>
      <c r="N35" s="43">
        <f>SUM(L35:M35)</f>
        <v>619269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29" customFormat="1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43">
        <f>'31'!I36+'31'!L36+'32'!C36</f>
        <v>0</v>
      </c>
      <c r="G36" s="43">
        <f>'31'!J36+'31'!M36+'32'!D36</f>
        <v>0</v>
      </c>
      <c r="H36" s="43">
        <f>SUM(F36:G36)</f>
        <v>0</v>
      </c>
      <c r="I36" s="1"/>
      <c r="J36" s="1"/>
      <c r="K36" s="1">
        <f>SUM(I36:J36)</f>
        <v>0</v>
      </c>
      <c r="L36" s="43">
        <f>'31'!C36+'31'!F36+'32'!F36+I36</f>
        <v>165</v>
      </c>
      <c r="M36" s="43">
        <f>'31'!D36+'31'!G36+'32'!G36+J36</f>
        <v>-115</v>
      </c>
      <c r="N36" s="43">
        <f>SUM(L36:M36)</f>
        <v>50</v>
      </c>
      <c r="O36" s="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38">
        <f>SUM(F33:F36)</f>
        <v>58620</v>
      </c>
      <c r="G37" s="38">
        <f>SUM(G33:G36)</f>
        <v>0</v>
      </c>
      <c r="H37" s="38">
        <f>SUM(H33:H36)</f>
        <v>58620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38">
        <f>SUM(L33:L36)</f>
        <v>1399402</v>
      </c>
      <c r="M37" s="38">
        <f>SUM(M33:M36)</f>
        <v>10094</v>
      </c>
      <c r="N37" s="38">
        <f>SUM(N33:N36)</f>
        <v>1409496</v>
      </c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43">
        <f>'31'!I38+'31'!L38+'32'!C38</f>
        <v>0</v>
      </c>
      <c r="G38" s="43">
        <f>'31'!J38+'31'!M38+'32'!D38</f>
        <v>0</v>
      </c>
      <c r="H38" s="43">
        <f>SUM(F38:G38)</f>
        <v>0</v>
      </c>
      <c r="I38" s="1"/>
      <c r="J38" s="1"/>
      <c r="K38" s="1">
        <f>SUM(I38:J38)</f>
        <v>0</v>
      </c>
      <c r="L38" s="43">
        <f>'31'!C38+'31'!F38+'32'!F38+I38</f>
        <v>0</v>
      </c>
      <c r="M38" s="43">
        <f>'31'!D38+'31'!G38+'32'!G38+J38</f>
        <v>0</v>
      </c>
      <c r="N38" s="43">
        <f>SUM(L38:M38)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43">
        <f>'31'!I39+'31'!L39+'32'!C39</f>
        <v>0</v>
      </c>
      <c r="G39" s="43">
        <f>'31'!J39+'31'!M39+'32'!D39</f>
        <v>0</v>
      </c>
      <c r="H39" s="43">
        <f>SUM(F39:G39)</f>
        <v>0</v>
      </c>
      <c r="I39" s="1"/>
      <c r="J39" s="1"/>
      <c r="K39" s="1">
        <f>SUM(I39:J39)</f>
        <v>0</v>
      </c>
      <c r="L39" s="43">
        <f>'31'!C39+'31'!F39+'32'!F39+I39</f>
        <v>50</v>
      </c>
      <c r="M39" s="43">
        <f>'31'!D39+'31'!G39+'32'!G39+J39</f>
        <v>130</v>
      </c>
      <c r="N39" s="43">
        <f>SUM(L39:M39)</f>
        <v>180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43">
        <f>'31'!I40+'31'!L40+'32'!C40</f>
        <v>0</v>
      </c>
      <c r="G40" s="43">
        <f>'31'!J40+'31'!M40+'32'!D40</f>
        <v>0</v>
      </c>
      <c r="H40" s="43">
        <f>SUM(F40:G40)</f>
        <v>0</v>
      </c>
      <c r="I40" s="1"/>
      <c r="J40" s="1"/>
      <c r="K40" s="1">
        <f>SUM(I40:J40)</f>
        <v>0</v>
      </c>
      <c r="L40" s="43">
        <f>'31'!C40+'31'!F40+'32'!F40+I40</f>
        <v>0</v>
      </c>
      <c r="M40" s="43">
        <f>'31'!D40+'31'!G40+'32'!G40+J40</f>
        <v>0</v>
      </c>
      <c r="N40" s="43">
        <f>SUM(L40:M40)</f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38">
        <f>SUM(F38:F40)</f>
        <v>0</v>
      </c>
      <c r="G41" s="38">
        <f>SUM(G38:G40)</f>
        <v>0</v>
      </c>
      <c r="H41" s="38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38">
        <f>SUM(L38:L40)</f>
        <v>50</v>
      </c>
      <c r="M41" s="38">
        <f>SUM(M38:M40)</f>
        <v>130</v>
      </c>
      <c r="N41" s="38">
        <f>SUM(N38:N40)</f>
        <v>180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0.5" customHeight="1" thickBot="1">
      <c r="A42" s="53" t="s">
        <v>191</v>
      </c>
      <c r="B42" s="19" t="s">
        <v>19</v>
      </c>
      <c r="C42" s="35">
        <v>2550</v>
      </c>
      <c r="D42" s="35"/>
      <c r="E42" s="35">
        <f>SUM(C42:D42)</f>
        <v>2550</v>
      </c>
      <c r="F42" s="43">
        <f>'31'!I42+'31'!L42+'32'!C42</f>
        <v>2377130</v>
      </c>
      <c r="G42" s="43">
        <f>'31'!J42+'31'!M42+'32'!D42</f>
        <v>3482</v>
      </c>
      <c r="H42" s="38">
        <f>SUM(F42:G42)</f>
        <v>2380612</v>
      </c>
      <c r="I42" s="80"/>
      <c r="J42" s="80"/>
      <c r="K42" s="35">
        <f>SUM(I42:J42)</f>
        <v>0</v>
      </c>
      <c r="L42" s="43">
        <f>'31'!C42+'31'!F42+'32'!F42+I42</f>
        <v>3361137</v>
      </c>
      <c r="M42" s="43">
        <f>'31'!D42+'31'!G42+'32'!G42+J42</f>
        <v>6897</v>
      </c>
      <c r="N42" s="38">
        <f>SUM(L42:M42)</f>
        <v>3368034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0.5" customHeight="1" thickBot="1">
      <c r="A43" s="53" t="s">
        <v>192</v>
      </c>
      <c r="B43" s="19" t="s">
        <v>144</v>
      </c>
      <c r="C43" s="15"/>
      <c r="D43" s="15"/>
      <c r="E43" s="35">
        <f>SUM(C43:D43)</f>
        <v>0</v>
      </c>
      <c r="F43" s="38">
        <f>'31'!I43+'31'!L43+'32'!C43</f>
        <v>37365</v>
      </c>
      <c r="G43" s="38">
        <f>'31'!J43+'31'!M43+'32'!D43</f>
        <v>0</v>
      </c>
      <c r="H43" s="38">
        <f>SUM(F43:G43)</f>
        <v>37365</v>
      </c>
      <c r="I43" s="15"/>
      <c r="J43" s="15"/>
      <c r="K43" s="35">
        <f>SUM(I43:J43)</f>
        <v>0</v>
      </c>
      <c r="L43" s="88">
        <f>'31'!C43+'31'!F43+'32'!F43+I43</f>
        <v>198256</v>
      </c>
      <c r="M43" s="88">
        <f>'31'!D43+'31'!G43+'32'!G43+J43</f>
        <v>0</v>
      </c>
      <c r="N43" s="38">
        <f>SUM(L43:M43)</f>
        <v>198256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2" ht="13.5" thickBot="1">
      <c r="A44" s="18" t="s">
        <v>17</v>
      </c>
      <c r="B44" s="19" t="s">
        <v>29</v>
      </c>
      <c r="C44" s="15">
        <f>SUM(C42:C43)</f>
        <v>2550</v>
      </c>
      <c r="D44" s="15">
        <f aca="true" t="shared" si="9" ref="D44:J44">SUM(D42:D43)</f>
        <v>0</v>
      </c>
      <c r="E44" s="15">
        <f t="shared" si="9"/>
        <v>2550</v>
      </c>
      <c r="F44" s="38">
        <f>SUM(F42:F43)</f>
        <v>2414495</v>
      </c>
      <c r="G44" s="38">
        <f>SUM(G42:G43)</f>
        <v>3482</v>
      </c>
      <c r="H44" s="38">
        <f>SUM(H42:H43)</f>
        <v>2417977</v>
      </c>
      <c r="I44" s="15">
        <f>SUM(I42:I43)</f>
        <v>0</v>
      </c>
      <c r="J44" s="15">
        <f t="shared" si="9"/>
        <v>0</v>
      </c>
      <c r="K44" s="15">
        <f>SUM(K42:K43)</f>
        <v>0</v>
      </c>
      <c r="L44" s="38">
        <f>SUM(L42:L43)</f>
        <v>3559393</v>
      </c>
      <c r="M44" s="38">
        <f>SUM(M42:M43)</f>
        <v>6897</v>
      </c>
      <c r="N44" s="38">
        <f>SUM(N42:N43)</f>
        <v>3566290</v>
      </c>
      <c r="Q44" s="1"/>
      <c r="R44" s="1"/>
      <c r="S44" s="1"/>
      <c r="T44" s="1"/>
      <c r="U44" s="1"/>
      <c r="V44" s="1"/>
    </row>
    <row r="45" spans="1:17" ht="13.5" thickBot="1">
      <c r="A45" s="83" t="s">
        <v>191</v>
      </c>
      <c r="B45" s="19" t="s">
        <v>22</v>
      </c>
      <c r="C45" s="15"/>
      <c r="D45" s="15"/>
      <c r="E45" s="15">
        <f>SUM(C45:D45)</f>
        <v>0</v>
      </c>
      <c r="F45" s="38">
        <f>'31'!I45+'31'!L45+'32'!C45</f>
        <v>20003</v>
      </c>
      <c r="G45" s="38">
        <f>'31'!J45+'31'!M45+'32'!D45</f>
        <v>0</v>
      </c>
      <c r="H45" s="38">
        <f>SUM(F45:G45)</f>
        <v>20003</v>
      </c>
      <c r="I45" s="15"/>
      <c r="J45" s="15"/>
      <c r="K45" s="15">
        <f>SUM(I45:J45)</f>
        <v>0</v>
      </c>
      <c r="L45" s="88">
        <f>'31'!C45+'31'!F45+'32'!F45+I45</f>
        <v>117790</v>
      </c>
      <c r="M45" s="88">
        <f>'31'!D45+'31'!G45+'32'!G45+J45</f>
        <v>0</v>
      </c>
      <c r="N45" s="38">
        <f>SUM(L45:M45)</f>
        <v>117790</v>
      </c>
      <c r="Q45" s="1"/>
    </row>
    <row r="46" spans="1:14" ht="13.5" thickBot="1">
      <c r="A46" s="40" t="s">
        <v>192</v>
      </c>
      <c r="B46" s="54" t="s">
        <v>145</v>
      </c>
      <c r="C46" s="7"/>
      <c r="D46" s="7"/>
      <c r="E46" s="15">
        <f>SUM(C46:D46)</f>
        <v>0</v>
      </c>
      <c r="F46" s="38">
        <f>'31'!I46+'31'!L46+'32'!C46</f>
        <v>28151</v>
      </c>
      <c r="G46" s="38">
        <f>'31'!J46+'31'!M46+'32'!D46</f>
        <v>0</v>
      </c>
      <c r="H46" s="38">
        <f>SUM(F46:G46)</f>
        <v>28151</v>
      </c>
      <c r="I46" s="7"/>
      <c r="J46" s="7"/>
      <c r="K46" s="15">
        <f>SUM(I46:J46)</f>
        <v>0</v>
      </c>
      <c r="L46" s="88">
        <f>'31'!C46+'31'!F46+'32'!F46+I46</f>
        <v>40322</v>
      </c>
      <c r="M46" s="88">
        <f>'31'!D46+'31'!G46+'32'!G46+J46</f>
        <v>0</v>
      </c>
      <c r="N46" s="38">
        <f>SUM(L46:M46)</f>
        <v>40322</v>
      </c>
    </row>
    <row r="47" spans="1:14" ht="13.5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0" ref="D47:J47">SUM(D45:D46)</f>
        <v>0</v>
      </c>
      <c r="E47" s="28">
        <f t="shared" si="10"/>
        <v>0</v>
      </c>
      <c r="F47" s="88">
        <f>SUM(F45:F46)</f>
        <v>48154</v>
      </c>
      <c r="G47" s="88">
        <f>SUM(G45:G46)</f>
        <v>0</v>
      </c>
      <c r="H47" s="88">
        <f>SUM(H45:H46)</f>
        <v>48154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88">
        <f>SUM(L45:L46)</f>
        <v>158112</v>
      </c>
      <c r="M47" s="88">
        <f>SUM(M45:M46)</f>
        <v>0</v>
      </c>
      <c r="N47" s="88">
        <f>SUM(N45:N46)</f>
        <v>158112</v>
      </c>
    </row>
    <row r="48" spans="1:14" ht="13.5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84"/>
      <c r="G48" s="84"/>
      <c r="H48" s="84">
        <f>SUM(F48:G48)</f>
        <v>0</v>
      </c>
      <c r="I48" s="7"/>
      <c r="J48" s="7"/>
      <c r="K48" s="7">
        <f>SUM(I48:J48)</f>
        <v>0</v>
      </c>
      <c r="L48" s="104"/>
      <c r="M48" s="10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2550</v>
      </c>
      <c r="D49" s="28">
        <f aca="true" t="shared" si="11" ref="D49:J49">SUM(D47,D44,D48)</f>
        <v>0</v>
      </c>
      <c r="E49" s="28">
        <f t="shared" si="11"/>
        <v>2550</v>
      </c>
      <c r="F49" s="88">
        <f>SUM(F47,F44,F48)</f>
        <v>2462649</v>
      </c>
      <c r="G49" s="88">
        <f>SUM(G47,G44,G48)</f>
        <v>3482</v>
      </c>
      <c r="H49" s="88">
        <f>SUM(H47,H44,H48)</f>
        <v>2466131</v>
      </c>
      <c r="I49" s="28">
        <f>SUM(I47,I44,I48)</f>
        <v>0</v>
      </c>
      <c r="J49" s="28">
        <f t="shared" si="11"/>
        <v>0</v>
      </c>
      <c r="K49" s="28">
        <f>SUM(K47,K44,K48)</f>
        <v>0</v>
      </c>
      <c r="L49" s="88">
        <f>SUM(L47,L44,L48)</f>
        <v>3717505</v>
      </c>
      <c r="M49" s="88">
        <f>SUM(M47,M44,M48)</f>
        <v>6897</v>
      </c>
      <c r="N49" s="88">
        <f>SUM(N47,N44,N48)</f>
        <v>3724402</v>
      </c>
    </row>
    <row r="50" spans="1:17" s="51" customFormat="1" ht="13.5" thickBot="1">
      <c r="A50" s="23"/>
      <c r="B50" s="29" t="s">
        <v>155</v>
      </c>
      <c r="C50" s="6">
        <f>SUM(C49,C41,C37)</f>
        <v>2550</v>
      </c>
      <c r="D50" s="6">
        <f aca="true" t="shared" si="12" ref="D50:J50">SUM(D49,D41,D37)</f>
        <v>0</v>
      </c>
      <c r="E50" s="6">
        <f t="shared" si="12"/>
        <v>2550</v>
      </c>
      <c r="F50" s="43">
        <f>SUM(F49,F41,F37)</f>
        <v>2521269</v>
      </c>
      <c r="G50" s="43">
        <f>SUM(G49,G41,G37)</f>
        <v>3482</v>
      </c>
      <c r="H50" s="43">
        <f>SUM(H49,H41,H37)</f>
        <v>2524751</v>
      </c>
      <c r="I50" s="6">
        <f>SUM(I49,I41,I37)</f>
        <v>0</v>
      </c>
      <c r="J50" s="6">
        <f t="shared" si="12"/>
        <v>0</v>
      </c>
      <c r="K50" s="6">
        <f>SUM(K49,K41,K37)</f>
        <v>0</v>
      </c>
      <c r="L50" s="43">
        <f>SUM(L49,L41,L37)</f>
        <v>5116957</v>
      </c>
      <c r="M50" s="43">
        <f>SUM(M49,M41,M37)</f>
        <v>17121</v>
      </c>
      <c r="N50" s="43">
        <f>SUM(N49,N41,N37)</f>
        <v>5134078</v>
      </c>
      <c r="O50" s="56"/>
      <c r="Q50" s="56"/>
    </row>
    <row r="51" spans="1:17" ht="13.5" thickBot="1">
      <c r="A51" s="57"/>
      <c r="B51" s="58" t="s">
        <v>31</v>
      </c>
      <c r="C51" s="10"/>
      <c r="D51" s="10"/>
      <c r="E51" s="10"/>
      <c r="F51" s="89">
        <v>150</v>
      </c>
      <c r="G51" s="89"/>
      <c r="H51" s="89">
        <v>150</v>
      </c>
      <c r="I51" s="10"/>
      <c r="J51" s="10"/>
      <c r="K51" s="10"/>
      <c r="L51" s="98">
        <f>'31'!C51+'31'!F51+'32'!F51</f>
        <v>427</v>
      </c>
      <c r="M51" s="98">
        <f>'31'!D51+'31'!G51+'32'!G51</f>
        <v>0</v>
      </c>
      <c r="N51" s="98">
        <f>'31'!E51+'31'!H51+'32'!H51</f>
        <v>427</v>
      </c>
      <c r="Q51" s="1"/>
    </row>
    <row r="52" spans="1:14" ht="13.5" thickBot="1">
      <c r="A52" s="59"/>
      <c r="B52" s="58" t="s">
        <v>32</v>
      </c>
      <c r="C52" s="27"/>
      <c r="D52" s="27"/>
      <c r="E52" s="27"/>
      <c r="F52" s="90"/>
      <c r="G52" s="90"/>
      <c r="H52" s="90"/>
      <c r="I52" s="27"/>
      <c r="J52" s="27"/>
      <c r="K52" s="27"/>
      <c r="L52" s="99"/>
      <c r="M52" s="99"/>
      <c r="N52" s="99"/>
    </row>
    <row r="54" spans="7:13" ht="12.75">
      <c r="G54" s="1">
        <f>SUM(G42,G45)</f>
        <v>3482</v>
      </c>
      <c r="H54" s="1">
        <f>SUM(H42,H45)</f>
        <v>2400615</v>
      </c>
      <c r="I54" s="74"/>
      <c r="J54" s="75"/>
      <c r="M54" s="1"/>
    </row>
    <row r="55" spans="8:10" ht="12.75">
      <c r="H55" s="1"/>
      <c r="I55" s="74"/>
      <c r="J55" s="75"/>
    </row>
    <row r="56" spans="8:10" ht="12.75">
      <c r="H56" s="1">
        <f>SUM(G54-H54)</f>
        <v>-2397133</v>
      </c>
      <c r="J5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F4:H4"/>
    <mergeCell ref="I4:K4"/>
    <mergeCell ref="F5:F6"/>
    <mergeCell ref="G5:G6"/>
    <mergeCell ref="I5:I6"/>
    <mergeCell ref="J5:J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5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6" width="0" style="13" hidden="1" customWidth="1"/>
    <col min="17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13" t="s">
        <v>1</v>
      </c>
      <c r="B3" s="113"/>
      <c r="C3" s="116">
        <v>5001</v>
      </c>
      <c r="D3" s="116"/>
      <c r="E3" s="116"/>
      <c r="F3" s="154">
        <v>5002</v>
      </c>
      <c r="G3" s="155"/>
      <c r="H3" s="116"/>
      <c r="I3" s="116">
        <v>5003</v>
      </c>
      <c r="J3" s="116"/>
      <c r="K3" s="116"/>
      <c r="L3" s="146">
        <v>5004</v>
      </c>
      <c r="M3" s="147"/>
      <c r="N3" s="148"/>
    </row>
    <row r="4" spans="1:14" s="17" customFormat="1" ht="31.5" customHeight="1" thickBot="1">
      <c r="A4" s="113"/>
      <c r="B4" s="113"/>
      <c r="C4" s="116" t="s">
        <v>116</v>
      </c>
      <c r="D4" s="116"/>
      <c r="E4" s="116"/>
      <c r="F4" s="150" t="s">
        <v>117</v>
      </c>
      <c r="G4" s="150"/>
      <c r="H4" s="150"/>
      <c r="I4" s="148" t="s">
        <v>118</v>
      </c>
      <c r="J4" s="148"/>
      <c r="K4" s="148"/>
      <c r="L4" s="150" t="s">
        <v>119</v>
      </c>
      <c r="M4" s="150"/>
      <c r="N4" s="150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6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</row>
    <row r="9" spans="1:16" ht="10.5" customHeight="1">
      <c r="A9" s="17" t="s">
        <v>158</v>
      </c>
      <c r="B9" s="16" t="s">
        <v>8</v>
      </c>
      <c r="C9" s="1">
        <v>99855</v>
      </c>
      <c r="D9" s="1">
        <f>745+1019+3069</f>
        <v>4833</v>
      </c>
      <c r="E9" s="1">
        <f>SUM(C9:D9)</f>
        <v>104688</v>
      </c>
      <c r="F9" s="1">
        <v>343924</v>
      </c>
      <c r="G9" s="1">
        <f>673+2568+6417+772+7380+100+150+9816</f>
        <v>27876</v>
      </c>
      <c r="H9" s="1">
        <f>SUM(F9:G9)</f>
        <v>371800</v>
      </c>
      <c r="I9" s="1">
        <v>89662</v>
      </c>
      <c r="J9" s="1">
        <v>59</v>
      </c>
      <c r="K9" s="1">
        <f>SUM(I9:J9)</f>
        <v>89721</v>
      </c>
      <c r="L9" s="1">
        <v>54182</v>
      </c>
      <c r="M9" s="1">
        <v>345</v>
      </c>
      <c r="N9" s="1">
        <f>SUM(L9:M9)</f>
        <v>54527</v>
      </c>
      <c r="O9" s="1"/>
      <c r="P9" s="2"/>
    </row>
    <row r="10" spans="1:16" ht="10.5" customHeight="1">
      <c r="A10" s="17" t="s">
        <v>159</v>
      </c>
      <c r="B10" s="16" t="s">
        <v>129</v>
      </c>
      <c r="C10" s="1">
        <v>27437</v>
      </c>
      <c r="D10" s="1">
        <f>201+275+829</f>
        <v>1305</v>
      </c>
      <c r="E10" s="1">
        <f>SUM(C10:D10)</f>
        <v>28742</v>
      </c>
      <c r="F10" s="1">
        <v>98706</v>
      </c>
      <c r="G10" s="1">
        <f>182+693+1733+209+1992+2650</f>
        <v>7459</v>
      </c>
      <c r="H10" s="1">
        <f>SUM(F10:G10)</f>
        <v>106165</v>
      </c>
      <c r="I10" s="1">
        <v>24643</v>
      </c>
      <c r="J10" s="1">
        <v>16</v>
      </c>
      <c r="K10" s="1">
        <f>SUM(I10:J10)</f>
        <v>24659</v>
      </c>
      <c r="L10" s="1">
        <v>17759</v>
      </c>
      <c r="M10" s="1">
        <v>93</v>
      </c>
      <c r="N10" s="1">
        <f>SUM(L10:M10)</f>
        <v>17852</v>
      </c>
      <c r="O10" s="1"/>
      <c r="P10" s="36"/>
    </row>
    <row r="11" spans="1:17" ht="10.5" customHeight="1">
      <c r="A11" s="17" t="s">
        <v>160</v>
      </c>
      <c r="B11" s="16" t="s">
        <v>9</v>
      </c>
      <c r="C11" s="1">
        <v>39465</v>
      </c>
      <c r="D11" s="1"/>
      <c r="E11" s="1">
        <f>SUM(C11:D11)</f>
        <v>39465</v>
      </c>
      <c r="F11" s="1">
        <v>241996</v>
      </c>
      <c r="G11" s="1"/>
      <c r="H11" s="1">
        <f>SUM(F11:G11)</f>
        <v>241996</v>
      </c>
      <c r="I11" s="1">
        <v>28574</v>
      </c>
      <c r="J11" s="1"/>
      <c r="K11" s="1">
        <f>SUM(I11:J11)</f>
        <v>28574</v>
      </c>
      <c r="L11" s="1">
        <v>21331</v>
      </c>
      <c r="M11" s="1"/>
      <c r="N11" s="1">
        <f>SUM(L11:M11)</f>
        <v>21331</v>
      </c>
      <c r="O11" s="1"/>
      <c r="P11" s="36"/>
      <c r="Q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O12" s="1"/>
      <c r="P12" s="1"/>
    </row>
    <row r="13" spans="1:15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O13" s="1"/>
    </row>
    <row r="14" spans="1:15" s="29" customFormat="1" ht="10.5" customHeight="1">
      <c r="A14" s="18" t="s">
        <v>12</v>
      </c>
      <c r="B14" s="19" t="s">
        <v>131</v>
      </c>
      <c r="C14" s="15">
        <f>SUM(C9:C13)</f>
        <v>166757</v>
      </c>
      <c r="D14" s="15">
        <f>SUM(D9:D13)</f>
        <v>6138</v>
      </c>
      <c r="E14" s="15">
        <f>SUM(E9:E13)</f>
        <v>172895</v>
      </c>
      <c r="F14" s="15">
        <f>SUM(F9:F13)</f>
        <v>684626</v>
      </c>
      <c r="G14" s="15">
        <f>SUM(G9:G13)</f>
        <v>35335</v>
      </c>
      <c r="H14" s="15">
        <f aca="true" t="shared" si="0" ref="H14:N14">SUM(H9:H13)</f>
        <v>719961</v>
      </c>
      <c r="I14" s="15">
        <f t="shared" si="0"/>
        <v>142879</v>
      </c>
      <c r="J14" s="15">
        <f t="shared" si="0"/>
        <v>75</v>
      </c>
      <c r="K14" s="15">
        <f t="shared" si="0"/>
        <v>142954</v>
      </c>
      <c r="L14" s="15">
        <f t="shared" si="0"/>
        <v>93272</v>
      </c>
      <c r="M14" s="15">
        <f t="shared" si="0"/>
        <v>438</v>
      </c>
      <c r="N14" s="15">
        <f t="shared" si="0"/>
        <v>93710</v>
      </c>
      <c r="O14" s="6"/>
    </row>
    <row r="15" spans="1:15" s="29" customFormat="1" ht="10.5" customHeight="1">
      <c r="A15" s="17" t="s">
        <v>163</v>
      </c>
      <c r="B15" s="16" t="s">
        <v>130</v>
      </c>
      <c r="C15" s="1">
        <v>2700</v>
      </c>
      <c r="D15" s="1"/>
      <c r="E15" s="1">
        <f>SUM(C15:D15)</f>
        <v>2700</v>
      </c>
      <c r="F15" s="1">
        <v>1168</v>
      </c>
      <c r="G15" s="1"/>
      <c r="H15" s="1">
        <f>SUM(F15:G15)</f>
        <v>1168</v>
      </c>
      <c r="I15" s="1">
        <v>2256</v>
      </c>
      <c r="J15" s="1">
        <v>57</v>
      </c>
      <c r="K15" s="1">
        <f>SUM(I15:J15)</f>
        <v>2313</v>
      </c>
      <c r="L15" s="4">
        <v>2159</v>
      </c>
      <c r="M15" s="1">
        <v>130</v>
      </c>
      <c r="N15" s="1">
        <f>SUM(L15:M15)</f>
        <v>2289</v>
      </c>
      <c r="O15" s="1"/>
    </row>
    <row r="16" spans="1:15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  <c r="O16" s="1"/>
    </row>
    <row r="17" spans="1:15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1"/>
    </row>
    <row r="18" spans="1:15" s="29" customFormat="1" ht="10.5" customHeight="1" thickBot="1">
      <c r="A18" s="18" t="s">
        <v>15</v>
      </c>
      <c r="B18" s="19" t="s">
        <v>132</v>
      </c>
      <c r="C18" s="15">
        <v>2700</v>
      </c>
      <c r="D18" s="15">
        <f>SUM(D15:D17)</f>
        <v>0</v>
      </c>
      <c r="E18" s="15">
        <f>SUM(E15:E17)</f>
        <v>2700</v>
      </c>
      <c r="F18" s="15">
        <v>1168</v>
      </c>
      <c r="G18" s="15">
        <f>SUM(G15:G17)</f>
        <v>0</v>
      </c>
      <c r="H18" s="15">
        <f>SUM(H15:H17)</f>
        <v>1168</v>
      </c>
      <c r="I18" s="15">
        <f>SUM(I15:I17)</f>
        <v>2256</v>
      </c>
      <c r="J18" s="15">
        <f>SUM(J15:J17)</f>
        <v>57</v>
      </c>
      <c r="K18" s="15">
        <f>SUM(K15:K17)</f>
        <v>2313</v>
      </c>
      <c r="L18" s="15">
        <v>2159</v>
      </c>
      <c r="M18" s="15">
        <f>SUM(M15:M17)</f>
        <v>130</v>
      </c>
      <c r="N18" s="15">
        <f>SUM(N15:N17)</f>
        <v>2289</v>
      </c>
      <c r="O18" s="6"/>
    </row>
    <row r="19" spans="1:15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O19" s="1"/>
    </row>
    <row r="20" spans="1:15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</row>
    <row r="21" spans="1:15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1" ref="D21:N21">SUM(D19:D20)</f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15">
        <f t="shared" si="1"/>
        <v>0</v>
      </c>
      <c r="M21" s="15">
        <f t="shared" si="1"/>
        <v>0</v>
      </c>
      <c r="N21" s="15">
        <f t="shared" si="1"/>
        <v>0</v>
      </c>
      <c r="O21" s="1"/>
    </row>
    <row r="22" spans="1:15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O22" s="1"/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5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  <c r="O24" s="1"/>
    </row>
    <row r="25" spans="1:16" ht="10.5" customHeight="1" thickBot="1">
      <c r="A25" s="18" t="s">
        <v>20</v>
      </c>
      <c r="B25" s="22" t="s">
        <v>135</v>
      </c>
      <c r="C25" s="15">
        <v>0</v>
      </c>
      <c r="D25" s="15">
        <f aca="true" t="shared" si="2" ref="D25:M25">SUM(D22:D24)</f>
        <v>0</v>
      </c>
      <c r="E25" s="15">
        <f t="shared" si="2"/>
        <v>0</v>
      </c>
      <c r="F25" s="15">
        <v>0</v>
      </c>
      <c r="G25" s="15">
        <f t="shared" si="2"/>
        <v>0</v>
      </c>
      <c r="H25" s="15">
        <f>SUM(H22:H24)</f>
        <v>0</v>
      </c>
      <c r="I25" s="15">
        <v>0</v>
      </c>
      <c r="J25" s="15">
        <f t="shared" si="2"/>
        <v>0</v>
      </c>
      <c r="K25" s="15">
        <f>SUM(K22:K24)</f>
        <v>0</v>
      </c>
      <c r="L25" s="15">
        <v>0</v>
      </c>
      <c r="M25" s="15">
        <f t="shared" si="2"/>
        <v>0</v>
      </c>
      <c r="N25" s="15">
        <f>SUM(N22:N24)</f>
        <v>0</v>
      </c>
      <c r="O25" s="1"/>
      <c r="P25" s="1"/>
    </row>
    <row r="26" spans="1:16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  <c r="O26" s="1"/>
      <c r="P26" s="1"/>
    </row>
    <row r="27" spans="1:16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3" ref="D27:M27">SUM(D21,D25,D26)</f>
        <v>0</v>
      </c>
      <c r="E27" s="28">
        <f t="shared" si="3"/>
        <v>0</v>
      </c>
      <c r="F27" s="28">
        <v>0</v>
      </c>
      <c r="G27" s="28">
        <f t="shared" si="3"/>
        <v>0</v>
      </c>
      <c r="H27" s="28">
        <f>SUM(H21,H25,H26)</f>
        <v>0</v>
      </c>
      <c r="I27" s="28">
        <v>0</v>
      </c>
      <c r="J27" s="28">
        <f t="shared" si="3"/>
        <v>0</v>
      </c>
      <c r="K27" s="28">
        <f>SUM(K21,K25,K26)</f>
        <v>0</v>
      </c>
      <c r="L27" s="28">
        <v>0</v>
      </c>
      <c r="M27" s="28">
        <f t="shared" si="3"/>
        <v>0</v>
      </c>
      <c r="N27" s="28">
        <f>SUM(N21,N25,N26)</f>
        <v>0</v>
      </c>
      <c r="O27" s="1"/>
      <c r="P27" s="1"/>
    </row>
    <row r="28" spans="1:15" s="29" customFormat="1" ht="10.5" customHeight="1">
      <c r="A28" s="23"/>
      <c r="B28" s="29" t="s">
        <v>154</v>
      </c>
      <c r="C28" s="6">
        <f>SUM(C27,C18,C14)</f>
        <v>169457</v>
      </c>
      <c r="D28" s="6">
        <f>SUM(D27,D18,D14)</f>
        <v>6138</v>
      </c>
      <c r="E28" s="6">
        <f>SUM(E27,E18,E14)</f>
        <v>175595</v>
      </c>
      <c r="F28" s="6">
        <f>SUM(F27,F18,F14)</f>
        <v>685794</v>
      </c>
      <c r="G28" s="6">
        <f>SUM(G27,G18,G14)</f>
        <v>35335</v>
      </c>
      <c r="H28" s="6">
        <f aca="true" t="shared" si="4" ref="H28:N28">SUM(H27,H18,H14)</f>
        <v>721129</v>
      </c>
      <c r="I28" s="6">
        <f t="shared" si="4"/>
        <v>145135</v>
      </c>
      <c r="J28" s="6">
        <f t="shared" si="4"/>
        <v>132</v>
      </c>
      <c r="K28" s="6">
        <f t="shared" si="4"/>
        <v>145267</v>
      </c>
      <c r="L28" s="6">
        <f t="shared" si="4"/>
        <v>95431</v>
      </c>
      <c r="M28" s="6">
        <f t="shared" si="4"/>
        <v>568</v>
      </c>
      <c r="N28" s="6">
        <f t="shared" si="4"/>
        <v>95999</v>
      </c>
      <c r="O28" s="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O29" s="1"/>
      <c r="U29" s="67"/>
    </row>
    <row r="30" spans="1:15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  <c r="O30" s="1"/>
    </row>
    <row r="31" spans="1:15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  <c r="O31" s="1"/>
    </row>
    <row r="32" spans="1:15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10178</v>
      </c>
      <c r="G32" s="1">
        <f>8150+981+9372</f>
        <v>18503</v>
      </c>
      <c r="H32" s="1">
        <f>SUM(F32:G32)</f>
        <v>28681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  <c r="O32" s="1"/>
    </row>
    <row r="33" spans="1:16" ht="10.5" customHeight="1">
      <c r="A33" s="24" t="s">
        <v>7</v>
      </c>
      <c r="B33" s="25" t="s">
        <v>139</v>
      </c>
      <c r="C33" s="5">
        <v>0</v>
      </c>
      <c r="D33" s="5">
        <f aca="true" t="shared" si="5" ref="D33:M33">SUM(D30:D32)</f>
        <v>0</v>
      </c>
      <c r="E33" s="5">
        <f t="shared" si="5"/>
        <v>0</v>
      </c>
      <c r="F33" s="5">
        <f t="shared" si="5"/>
        <v>10178</v>
      </c>
      <c r="G33" s="5">
        <f t="shared" si="5"/>
        <v>18503</v>
      </c>
      <c r="H33" s="5">
        <f>SUM(H30:H32)</f>
        <v>28681</v>
      </c>
      <c r="I33" s="5">
        <v>0</v>
      </c>
      <c r="J33" s="5">
        <f t="shared" si="5"/>
        <v>0</v>
      </c>
      <c r="K33" s="5">
        <f>SUM(K30:K32)</f>
        <v>0</v>
      </c>
      <c r="L33" s="5">
        <v>0</v>
      </c>
      <c r="M33" s="5">
        <f t="shared" si="5"/>
        <v>0</v>
      </c>
      <c r="N33" s="5">
        <f>SUM(N30:N32)</f>
        <v>0</v>
      </c>
      <c r="O33" s="1"/>
      <c r="P33" s="1"/>
    </row>
    <row r="34" spans="1:16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  <c r="O34" s="1"/>
      <c r="P34" s="1"/>
    </row>
    <row r="35" spans="1:16" s="29" customFormat="1" ht="10.5" customHeight="1">
      <c r="A35" s="17" t="s">
        <v>175</v>
      </c>
      <c r="B35" s="16" t="s">
        <v>140</v>
      </c>
      <c r="C35" s="1">
        <v>7600</v>
      </c>
      <c r="D35" s="1"/>
      <c r="E35" s="1">
        <f>SUM(C35:D35)</f>
        <v>7600</v>
      </c>
      <c r="F35" s="1">
        <v>55260</v>
      </c>
      <c r="G35" s="1"/>
      <c r="H35" s="1">
        <f>SUM(F35:G35)</f>
        <v>55260</v>
      </c>
      <c r="I35" s="1">
        <v>6700</v>
      </c>
      <c r="J35" s="1"/>
      <c r="K35" s="1">
        <f>SUM(I35:J35)</f>
        <v>6700</v>
      </c>
      <c r="L35" s="4">
        <v>4800</v>
      </c>
      <c r="M35" s="4"/>
      <c r="N35" s="1">
        <f>SUM(L35:M35)</f>
        <v>4800</v>
      </c>
      <c r="O35" s="6"/>
      <c r="P35" s="6"/>
    </row>
    <row r="36" spans="1:16" s="29" customFormat="1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  <c r="O36" s="1"/>
      <c r="P36" s="6"/>
    </row>
    <row r="37" spans="1:15" ht="10.5" customHeight="1" thickBot="1">
      <c r="A37" s="18" t="s">
        <v>12</v>
      </c>
      <c r="B37" s="19" t="s">
        <v>142</v>
      </c>
      <c r="C37" s="15">
        <v>7600</v>
      </c>
      <c r="D37" s="15">
        <f aca="true" t="shared" si="6" ref="D37:M37">SUM(D33:D36)</f>
        <v>0</v>
      </c>
      <c r="E37" s="15">
        <f t="shared" si="6"/>
        <v>7600</v>
      </c>
      <c r="F37" s="15">
        <f t="shared" si="6"/>
        <v>65438</v>
      </c>
      <c r="G37" s="15">
        <f t="shared" si="6"/>
        <v>18503</v>
      </c>
      <c r="H37" s="15">
        <f>SUM(H33:H36)</f>
        <v>83941</v>
      </c>
      <c r="I37" s="15">
        <v>6700</v>
      </c>
      <c r="J37" s="15">
        <f t="shared" si="6"/>
        <v>0</v>
      </c>
      <c r="K37" s="15">
        <f>SUM(K33:K36)</f>
        <v>6700</v>
      </c>
      <c r="L37" s="15">
        <v>4800</v>
      </c>
      <c r="M37" s="15">
        <f t="shared" si="6"/>
        <v>0</v>
      </c>
      <c r="N37" s="15">
        <f>SUM(N33:N36)</f>
        <v>4800</v>
      </c>
      <c r="O37" s="1"/>
    </row>
    <row r="38" spans="1:16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O38" s="1"/>
      <c r="P38" s="1"/>
    </row>
    <row r="39" spans="1:16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O39" s="1"/>
      <c r="P39" s="1"/>
    </row>
    <row r="40" spans="1:16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O40" s="6"/>
      <c r="P40" s="6"/>
    </row>
    <row r="41" spans="1:16" ht="10.5" customHeight="1" thickBot="1">
      <c r="A41" s="18" t="s">
        <v>15</v>
      </c>
      <c r="B41" s="19" t="s">
        <v>143</v>
      </c>
      <c r="C41" s="15">
        <v>0</v>
      </c>
      <c r="D41" s="15">
        <f aca="true" t="shared" si="7" ref="D41:M41">SUM(D38:D40)</f>
        <v>0</v>
      </c>
      <c r="E41" s="15">
        <f t="shared" si="7"/>
        <v>0</v>
      </c>
      <c r="F41" s="15">
        <v>0</v>
      </c>
      <c r="G41" s="15">
        <f t="shared" si="7"/>
        <v>0</v>
      </c>
      <c r="H41" s="15">
        <f>SUM(H38:H40)</f>
        <v>0</v>
      </c>
      <c r="I41" s="15">
        <v>0</v>
      </c>
      <c r="J41" s="15">
        <f t="shared" si="7"/>
        <v>0</v>
      </c>
      <c r="K41" s="15">
        <f>SUM(K38:K40)</f>
        <v>0</v>
      </c>
      <c r="L41" s="15">
        <v>0</v>
      </c>
      <c r="M41" s="15">
        <f t="shared" si="7"/>
        <v>0</v>
      </c>
      <c r="N41" s="15">
        <f>SUM(N38:N40)</f>
        <v>0</v>
      </c>
      <c r="O41" s="1"/>
      <c r="P41" s="1"/>
    </row>
    <row r="42" spans="1:16" ht="10.5" customHeight="1">
      <c r="A42" s="53" t="s">
        <v>191</v>
      </c>
      <c r="B42" s="19" t="s">
        <v>19</v>
      </c>
      <c r="C42" s="15">
        <v>155747</v>
      </c>
      <c r="D42" s="15">
        <f>946+1294+3898</f>
        <v>6138</v>
      </c>
      <c r="E42" s="15">
        <f>SUM(C42:D42)</f>
        <v>161885</v>
      </c>
      <c r="F42" s="15">
        <v>604914</v>
      </c>
      <c r="G42" s="15">
        <f>855+3261+100+150+12466</f>
        <v>16832</v>
      </c>
      <c r="H42" s="15">
        <f>SUM(F42:G42)</f>
        <v>621746</v>
      </c>
      <c r="I42" s="15">
        <v>133795</v>
      </c>
      <c r="J42" s="15">
        <v>75</v>
      </c>
      <c r="K42" s="15">
        <f>SUM(I42:J42)</f>
        <v>133870</v>
      </c>
      <c r="L42" s="15">
        <v>87048</v>
      </c>
      <c r="M42" s="15">
        <v>438</v>
      </c>
      <c r="N42" s="15">
        <f>SUM(L42:M42)</f>
        <v>87486</v>
      </c>
      <c r="O42" s="1"/>
      <c r="P42" s="1"/>
    </row>
    <row r="43" spans="1:16" ht="10.5" customHeight="1">
      <c r="A43" s="53" t="s">
        <v>192</v>
      </c>
      <c r="B43" s="19" t="s">
        <v>144</v>
      </c>
      <c r="C43" s="15">
        <v>3410</v>
      </c>
      <c r="D43" s="15"/>
      <c r="E43" s="15">
        <f>SUM(C43:D43)</f>
        <v>3410</v>
      </c>
      <c r="F43" s="15">
        <v>14274</v>
      </c>
      <c r="G43" s="15"/>
      <c r="H43" s="15">
        <f>SUM(F43:G43)</f>
        <v>14274</v>
      </c>
      <c r="I43" s="15">
        <v>2384</v>
      </c>
      <c r="J43" s="15"/>
      <c r="K43" s="15">
        <f>SUM(I43:J43)</f>
        <v>2384</v>
      </c>
      <c r="L43" s="15">
        <v>1424</v>
      </c>
      <c r="M43" s="15"/>
      <c r="N43" s="15">
        <f>SUM(L43:M43)</f>
        <v>1424</v>
      </c>
      <c r="O43" s="1"/>
      <c r="P43" s="1"/>
    </row>
    <row r="44" spans="1:14" ht="13.5" thickBot="1">
      <c r="A44" s="18" t="s">
        <v>17</v>
      </c>
      <c r="B44" s="19" t="s">
        <v>29</v>
      </c>
      <c r="C44" s="15">
        <f>SUM(C42:C43)</f>
        <v>159157</v>
      </c>
      <c r="D44" s="15">
        <f>SUM(D42:D43)</f>
        <v>6138</v>
      </c>
      <c r="E44" s="15">
        <f>SUM(E42:E43)</f>
        <v>165295</v>
      </c>
      <c r="F44" s="15">
        <f>SUM(F42:F43)</f>
        <v>619188</v>
      </c>
      <c r="G44" s="15">
        <f>SUM(G42:G43)</f>
        <v>16832</v>
      </c>
      <c r="H44" s="15">
        <f aca="true" t="shared" si="8" ref="H44:N44">SUM(H42:H43)</f>
        <v>636020</v>
      </c>
      <c r="I44" s="15">
        <f t="shared" si="8"/>
        <v>136179</v>
      </c>
      <c r="J44" s="15">
        <f t="shared" si="8"/>
        <v>75</v>
      </c>
      <c r="K44" s="15">
        <f t="shared" si="8"/>
        <v>136254</v>
      </c>
      <c r="L44" s="15">
        <f t="shared" si="8"/>
        <v>88472</v>
      </c>
      <c r="M44" s="15">
        <f t="shared" si="8"/>
        <v>438</v>
      </c>
      <c r="N44" s="15">
        <f t="shared" si="8"/>
        <v>88910</v>
      </c>
    </row>
    <row r="45" spans="1:14" ht="12.75">
      <c r="A45" s="40" t="s">
        <v>191</v>
      </c>
      <c r="B45" s="54" t="s">
        <v>22</v>
      </c>
      <c r="C45" s="72">
        <v>2700</v>
      </c>
      <c r="D45" s="7"/>
      <c r="E45" s="72">
        <f>SUM(C45:D45)</f>
        <v>2700</v>
      </c>
      <c r="F45" s="72">
        <v>1168</v>
      </c>
      <c r="G45" s="7"/>
      <c r="H45" s="72">
        <f>SUM(F45:G45)</f>
        <v>1168</v>
      </c>
      <c r="I45" s="72">
        <v>2256</v>
      </c>
      <c r="J45" s="72">
        <v>57</v>
      </c>
      <c r="K45" s="72">
        <f>SUM(I45:J45)</f>
        <v>2313</v>
      </c>
      <c r="L45" s="72">
        <v>2159</v>
      </c>
      <c r="M45" s="72">
        <v>130</v>
      </c>
      <c r="N45" s="72">
        <f>SUM(L45:M45)</f>
        <v>2289</v>
      </c>
    </row>
    <row r="46" spans="1:14" ht="13.5" thickBot="1">
      <c r="A46" s="40" t="s">
        <v>192</v>
      </c>
      <c r="B46" s="54" t="s">
        <v>145</v>
      </c>
      <c r="C46" s="72">
        <v>0</v>
      </c>
      <c r="D46" s="7"/>
      <c r="E46" s="72">
        <f>SUM(C46:D46)</f>
        <v>0</v>
      </c>
      <c r="F46" s="72">
        <v>0</v>
      </c>
      <c r="G46" s="7"/>
      <c r="H46" s="72">
        <f>SUM(F46:G46)</f>
        <v>0</v>
      </c>
      <c r="I46" s="72">
        <v>0</v>
      </c>
      <c r="J46" s="7"/>
      <c r="K46" s="72">
        <f>SUM(I46:J46)</f>
        <v>0</v>
      </c>
      <c r="L46" s="72">
        <v>0</v>
      </c>
      <c r="M46" s="7"/>
      <c r="N46" s="72">
        <f>SUM(L46:M46)</f>
        <v>0</v>
      </c>
    </row>
    <row r="47" spans="1:14" ht="13.5" thickBot="1">
      <c r="A47" s="41" t="s">
        <v>20</v>
      </c>
      <c r="B47" s="55" t="s">
        <v>30</v>
      </c>
      <c r="C47" s="28">
        <v>2700</v>
      </c>
      <c r="D47" s="28">
        <f aca="true" t="shared" si="9" ref="D47:N47">SUM(D45:D46)</f>
        <v>0</v>
      </c>
      <c r="E47" s="28">
        <f t="shared" si="9"/>
        <v>2700</v>
      </c>
      <c r="F47" s="28">
        <v>1168</v>
      </c>
      <c r="G47" s="28">
        <f t="shared" si="9"/>
        <v>0</v>
      </c>
      <c r="H47" s="28">
        <f t="shared" si="9"/>
        <v>1168</v>
      </c>
      <c r="I47" s="28">
        <f t="shared" si="9"/>
        <v>2256</v>
      </c>
      <c r="J47" s="28">
        <f t="shared" si="9"/>
        <v>57</v>
      </c>
      <c r="K47" s="28">
        <f t="shared" si="9"/>
        <v>2313</v>
      </c>
      <c r="L47" s="28">
        <v>2159</v>
      </c>
      <c r="M47" s="28">
        <f t="shared" si="9"/>
        <v>130</v>
      </c>
      <c r="N47" s="28">
        <f t="shared" si="9"/>
        <v>2289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161857</v>
      </c>
      <c r="D49" s="28">
        <f>SUM(D47,D44,D48)</f>
        <v>6138</v>
      </c>
      <c r="E49" s="28">
        <f>SUM(E47,E44,E48)</f>
        <v>167995</v>
      </c>
      <c r="F49" s="28">
        <f>SUM(F47,F44,F48)</f>
        <v>620356</v>
      </c>
      <c r="G49" s="28">
        <f>SUM(G47,G44,G48)</f>
        <v>16832</v>
      </c>
      <c r="H49" s="28">
        <f aca="true" t="shared" si="10" ref="H49:N49">SUM(H47,H44,H48)</f>
        <v>637188</v>
      </c>
      <c r="I49" s="28">
        <f t="shared" si="10"/>
        <v>138435</v>
      </c>
      <c r="J49" s="28">
        <f t="shared" si="10"/>
        <v>132</v>
      </c>
      <c r="K49" s="28">
        <f t="shared" si="10"/>
        <v>138567</v>
      </c>
      <c r="L49" s="28">
        <f t="shared" si="10"/>
        <v>90631</v>
      </c>
      <c r="M49" s="28">
        <f t="shared" si="10"/>
        <v>568</v>
      </c>
      <c r="N49" s="28">
        <f t="shared" si="10"/>
        <v>91199</v>
      </c>
    </row>
    <row r="50" spans="1:14" s="51" customFormat="1" ht="13.5" thickBot="1">
      <c r="A50" s="23"/>
      <c r="B50" s="29" t="s">
        <v>155</v>
      </c>
      <c r="C50" s="6">
        <f>SUM(C49,C41,C37)</f>
        <v>169457</v>
      </c>
      <c r="D50" s="6">
        <f>SUM(D49,D41,D37)</f>
        <v>6138</v>
      </c>
      <c r="E50" s="6">
        <f>SUM(E49,E41,E37)</f>
        <v>175595</v>
      </c>
      <c r="F50" s="6">
        <f>SUM(F49,F41,F37)</f>
        <v>685794</v>
      </c>
      <c r="G50" s="6">
        <f>SUM(G49,G41,G37)</f>
        <v>35335</v>
      </c>
      <c r="H50" s="6">
        <f aca="true" t="shared" si="11" ref="H50:N50">SUM(H49,H41,H37)</f>
        <v>721129</v>
      </c>
      <c r="I50" s="6">
        <f t="shared" si="11"/>
        <v>145135</v>
      </c>
      <c r="J50" s="6">
        <f t="shared" si="11"/>
        <v>132</v>
      </c>
      <c r="K50" s="6">
        <f t="shared" si="11"/>
        <v>145267</v>
      </c>
      <c r="L50" s="6">
        <f t="shared" si="11"/>
        <v>95431</v>
      </c>
      <c r="M50" s="6">
        <f t="shared" si="11"/>
        <v>568</v>
      </c>
      <c r="N50" s="6">
        <f t="shared" si="11"/>
        <v>95999</v>
      </c>
    </row>
    <row r="51" spans="1:14" ht="12.75">
      <c r="A51" s="57"/>
      <c r="B51" s="58" t="s">
        <v>31</v>
      </c>
      <c r="C51" s="76">
        <v>40</v>
      </c>
      <c r="D51" s="76"/>
      <c r="E51" s="76">
        <v>40</v>
      </c>
      <c r="F51" s="76">
        <v>89.5</v>
      </c>
      <c r="G51" s="76"/>
      <c r="H51" s="76">
        <f>SUM(F51:G51)</f>
        <v>89.5</v>
      </c>
      <c r="I51" s="76">
        <v>29.5</v>
      </c>
      <c r="J51" s="76"/>
      <c r="K51" s="76">
        <f>SUM(I51:J51)</f>
        <v>29.5</v>
      </c>
      <c r="L51" s="77">
        <v>17</v>
      </c>
      <c r="M51" s="76"/>
      <c r="N51" s="77">
        <v>17</v>
      </c>
    </row>
    <row r="52" spans="1:14" ht="12.75">
      <c r="A52" s="59"/>
      <c r="B52" s="58" t="s">
        <v>32</v>
      </c>
      <c r="C52" s="27"/>
      <c r="D52" s="27"/>
      <c r="E52" s="27"/>
      <c r="F52" s="76">
        <v>26</v>
      </c>
      <c r="G52" s="27"/>
      <c r="H52" s="76">
        <f>SUM(F52:G52)</f>
        <v>26</v>
      </c>
      <c r="I52" s="27"/>
      <c r="J52" s="27"/>
      <c r="K52" s="27"/>
      <c r="L52" s="71"/>
      <c r="M52" s="27"/>
      <c r="N52" s="71"/>
    </row>
    <row r="53" ht="12.75">
      <c r="E53" s="1"/>
    </row>
    <row r="54" spans="4:10" ht="12.75">
      <c r="D54" s="1"/>
      <c r="I54" s="75"/>
      <c r="J54" s="75"/>
    </row>
    <row r="55" spans="9:10" ht="12.75">
      <c r="I55" s="74"/>
      <c r="J55" s="75"/>
    </row>
    <row r="56" ht="12.75">
      <c r="J5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0" width="9.875" style="13" customWidth="1"/>
    <col min="11" max="11" width="10.125" style="13" customWidth="1"/>
    <col min="12" max="12" width="9.875" style="13" customWidth="1"/>
    <col min="13" max="13" width="10.00390625" style="13" customWidth="1"/>
    <col min="14" max="14" width="9.875" style="13" customWidth="1"/>
    <col min="15" max="15" width="11.875" style="13" customWidth="1"/>
    <col min="16" max="19" width="0" style="13" hidden="1" customWidth="1"/>
    <col min="20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58" t="s">
        <v>1</v>
      </c>
      <c r="B3" s="158"/>
      <c r="C3" s="154">
        <v>5005</v>
      </c>
      <c r="D3" s="155"/>
      <c r="E3" s="116"/>
      <c r="F3" s="154">
        <v>5006</v>
      </c>
      <c r="G3" s="155"/>
      <c r="H3" s="116"/>
      <c r="I3" s="133" t="s">
        <v>120</v>
      </c>
      <c r="J3" s="133"/>
      <c r="K3" s="133"/>
      <c r="L3" s="154">
        <v>5</v>
      </c>
      <c r="M3" s="155"/>
      <c r="N3" s="116"/>
    </row>
    <row r="4" spans="1:19" s="17" customFormat="1" ht="41.25" customHeight="1" thickBot="1">
      <c r="A4" s="158"/>
      <c r="B4" s="158"/>
      <c r="C4" s="156" t="s">
        <v>121</v>
      </c>
      <c r="D4" s="156"/>
      <c r="E4" s="156"/>
      <c r="F4" s="146" t="s">
        <v>122</v>
      </c>
      <c r="G4" s="147"/>
      <c r="H4" s="148"/>
      <c r="I4" s="133"/>
      <c r="J4" s="133"/>
      <c r="K4" s="133"/>
      <c r="L4" s="133" t="s">
        <v>189</v>
      </c>
      <c r="M4" s="133"/>
      <c r="N4" s="133"/>
      <c r="Q4" s="153"/>
      <c r="R4" s="153"/>
      <c r="S4" s="44">
        <v>5005</v>
      </c>
    </row>
    <row r="5" spans="1:19" ht="11.25" customHeight="1" thickBot="1">
      <c r="A5" s="158"/>
      <c r="B5" s="158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  <c r="Q5" s="153"/>
      <c r="R5" s="153"/>
      <c r="S5" s="11" t="s">
        <v>123</v>
      </c>
    </row>
    <row r="6" spans="1:14" ht="17.25" customHeight="1" thickBot="1">
      <c r="A6" s="158"/>
      <c r="B6" s="158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6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P8" s="36"/>
    </row>
    <row r="9" spans="1:16" ht="10.5" customHeight="1">
      <c r="A9" s="17" t="s">
        <v>158</v>
      </c>
      <c r="B9" s="16" t="s">
        <v>8</v>
      </c>
      <c r="C9" s="1">
        <v>88359</v>
      </c>
      <c r="D9" s="1">
        <f>484+942</f>
        <v>1426</v>
      </c>
      <c r="E9" s="1">
        <f>SUM(C9:D9)</f>
        <v>89785</v>
      </c>
      <c r="F9" s="1">
        <v>77869</v>
      </c>
      <c r="G9" s="1">
        <v>156</v>
      </c>
      <c r="H9" s="1">
        <f>SUM(F9:G9)</f>
        <v>78025</v>
      </c>
      <c r="I9" s="43">
        <f>'33'!I9+'33'!L9+'34'!C9+'34'!F9</f>
        <v>310072</v>
      </c>
      <c r="J9" s="43">
        <f>'33'!J9+'33'!M9+'34'!D9+'34'!G9</f>
        <v>1986</v>
      </c>
      <c r="K9" s="43">
        <f>SUM(I9:J9)</f>
        <v>312058</v>
      </c>
      <c r="L9" s="43">
        <f>SUM('33'!C9+'33'!F9+'34'!I9)</f>
        <v>753851</v>
      </c>
      <c r="M9" s="43">
        <f>SUM('33'!D9+'33'!G9+'34'!J9)</f>
        <v>34695</v>
      </c>
      <c r="N9" s="43">
        <f>SUM(L9:M9)</f>
        <v>788546</v>
      </c>
      <c r="O9" s="1"/>
      <c r="P9" s="2"/>
    </row>
    <row r="10" spans="1:16" ht="10.5" customHeight="1">
      <c r="A10" s="17" t="s">
        <v>159</v>
      </c>
      <c r="B10" s="16" t="s">
        <v>129</v>
      </c>
      <c r="C10" s="1">
        <v>24007</v>
      </c>
      <c r="D10" s="1">
        <f>131+254</f>
        <v>385</v>
      </c>
      <c r="E10" s="1">
        <f>SUM(C10:D10)</f>
        <v>24392</v>
      </c>
      <c r="F10" s="1">
        <v>20688</v>
      </c>
      <c r="G10" s="1">
        <v>42</v>
      </c>
      <c r="H10" s="1">
        <f>SUM(F10:G10)</f>
        <v>20730</v>
      </c>
      <c r="I10" s="43">
        <f>'33'!I10+'33'!L10+'34'!C10+'34'!F10</f>
        <v>87097</v>
      </c>
      <c r="J10" s="43">
        <f>'33'!J10+'33'!M10+'34'!D10+'34'!G10</f>
        <v>536</v>
      </c>
      <c r="K10" s="43">
        <f>SUM(I10:J10)</f>
        <v>87633</v>
      </c>
      <c r="L10" s="43">
        <f>SUM('33'!C10+'33'!F10+'34'!I10)</f>
        <v>213240</v>
      </c>
      <c r="M10" s="43">
        <f>SUM('33'!D10+'33'!G10+'34'!J10)</f>
        <v>9300</v>
      </c>
      <c r="N10" s="43">
        <f>SUM(L10:M10)</f>
        <v>222540</v>
      </c>
      <c r="O10" s="1"/>
      <c r="P10" s="36"/>
    </row>
    <row r="11" spans="1:16" ht="10.5" customHeight="1">
      <c r="A11" s="17" t="s">
        <v>160</v>
      </c>
      <c r="B11" s="16" t="s">
        <v>9</v>
      </c>
      <c r="C11" s="1">
        <v>53483</v>
      </c>
      <c r="D11" s="1"/>
      <c r="E11" s="1">
        <f>SUM(C11:D11)</f>
        <v>53483</v>
      </c>
      <c r="F11" s="1">
        <v>42140</v>
      </c>
      <c r="G11" s="1"/>
      <c r="H11" s="1">
        <f>SUM(F11:G11)</f>
        <v>42140</v>
      </c>
      <c r="I11" s="43">
        <f>'33'!I11+'33'!L11+'34'!C11+'34'!F11</f>
        <v>145528</v>
      </c>
      <c r="J11" s="43">
        <f>'33'!J11+'33'!M11+'34'!D11+'34'!G11</f>
        <v>0</v>
      </c>
      <c r="K11" s="43">
        <f>SUM(I11:J11)</f>
        <v>145528</v>
      </c>
      <c r="L11" s="43">
        <f>SUM('33'!C11+'33'!F11+'34'!I11)</f>
        <v>426989</v>
      </c>
      <c r="M11" s="43">
        <f>SUM('33'!D11+'33'!G11+'34'!J11)</f>
        <v>0</v>
      </c>
      <c r="N11" s="43">
        <f>SUM(L11:M11)</f>
        <v>426989</v>
      </c>
      <c r="O11" s="1"/>
      <c r="P11" s="36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43">
        <f>'33'!I12+'33'!L12+'34'!C12+'34'!F12</f>
        <v>0</v>
      </c>
      <c r="J12" s="43">
        <f>'33'!J12+'33'!M12+'34'!D12+'34'!G12</f>
        <v>0</v>
      </c>
      <c r="K12" s="43">
        <f>SUM(I12:J12)</f>
        <v>0</v>
      </c>
      <c r="L12" s="43">
        <f>SUM('33'!C12+'33'!F12+'34'!I12)</f>
        <v>0</v>
      </c>
      <c r="M12" s="43">
        <f>SUM('33'!D12+'33'!G12+'34'!J12)</f>
        <v>0</v>
      </c>
      <c r="N12" s="43">
        <f>SUM(L12:M12)</f>
        <v>0</v>
      </c>
      <c r="O12" s="1"/>
      <c r="P12" s="1"/>
    </row>
    <row r="13" spans="1:15" ht="10.5" customHeight="1" thickBo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43">
        <f>'33'!I13+'33'!L13+'34'!C13+'34'!F13</f>
        <v>0</v>
      </c>
      <c r="J13" s="43">
        <f>'33'!J13+'33'!M13+'34'!D13+'34'!G13</f>
        <v>0</v>
      </c>
      <c r="K13" s="43">
        <f>SUM(I13:J13)</f>
        <v>0</v>
      </c>
      <c r="L13" s="43">
        <f>SUM('33'!C13+'33'!F13+'34'!I13)</f>
        <v>0</v>
      </c>
      <c r="M13" s="43">
        <f>SUM('33'!D13+'33'!G13+'34'!J13)</f>
        <v>0</v>
      </c>
      <c r="N13" s="43">
        <f>SUM(L13:M13)</f>
        <v>0</v>
      </c>
      <c r="O13" s="1"/>
    </row>
    <row r="14" spans="1:15" s="29" customFormat="1" ht="10.5" customHeight="1" thickBot="1">
      <c r="A14" s="18" t="s">
        <v>12</v>
      </c>
      <c r="B14" s="19" t="s">
        <v>131</v>
      </c>
      <c r="C14" s="15">
        <f>SUM(C9:C13)</f>
        <v>165849</v>
      </c>
      <c r="D14" s="15">
        <f>SUM(D9:D13)</f>
        <v>1811</v>
      </c>
      <c r="E14" s="15">
        <f>SUM(E9:E13)</f>
        <v>167660</v>
      </c>
      <c r="F14" s="15">
        <f>SUM(F9:F13)</f>
        <v>140697</v>
      </c>
      <c r="G14" s="15">
        <f>SUM(G9:G13)</f>
        <v>198</v>
      </c>
      <c r="H14" s="15">
        <f aca="true" t="shared" si="0" ref="H14:N14">SUM(H9:H13)</f>
        <v>140895</v>
      </c>
      <c r="I14" s="38">
        <f t="shared" si="0"/>
        <v>542697</v>
      </c>
      <c r="J14" s="38">
        <f t="shared" si="0"/>
        <v>2522</v>
      </c>
      <c r="K14" s="38">
        <f t="shared" si="0"/>
        <v>545219</v>
      </c>
      <c r="L14" s="38">
        <f t="shared" si="0"/>
        <v>1394080</v>
      </c>
      <c r="M14" s="38">
        <f t="shared" si="0"/>
        <v>43995</v>
      </c>
      <c r="N14" s="38">
        <f t="shared" si="0"/>
        <v>1438075</v>
      </c>
      <c r="O14" s="6"/>
    </row>
    <row r="15" spans="1:15" s="29" customFormat="1" ht="10.5" customHeight="1">
      <c r="A15" s="17" t="s">
        <v>163</v>
      </c>
      <c r="B15" s="16" t="s">
        <v>130</v>
      </c>
      <c r="C15" s="1">
        <v>2380</v>
      </c>
      <c r="D15" s="1">
        <v>96</v>
      </c>
      <c r="E15" s="1">
        <f>SUM(C15:D15)</f>
        <v>2476</v>
      </c>
      <c r="F15" s="1">
        <v>1200</v>
      </c>
      <c r="G15" s="1">
        <v>162</v>
      </c>
      <c r="H15" s="1">
        <f>SUM(F15:G15)</f>
        <v>1362</v>
      </c>
      <c r="I15" s="43">
        <f>'33'!I15+'33'!L15+'34'!C15+'34'!F15</f>
        <v>7995</v>
      </c>
      <c r="J15" s="43">
        <f>'33'!J15+'33'!M15+'34'!D15+'34'!G15</f>
        <v>445</v>
      </c>
      <c r="K15" s="43">
        <f>SUM(I15:J15)</f>
        <v>8440</v>
      </c>
      <c r="L15" s="43">
        <f>SUM('33'!C15+'33'!F15+'34'!I15)</f>
        <v>11863</v>
      </c>
      <c r="M15" s="43">
        <f>SUM('33'!D15+'33'!G15+'34'!J15)</f>
        <v>445</v>
      </c>
      <c r="N15" s="43">
        <f>SUM(L15:M15)</f>
        <v>12308</v>
      </c>
      <c r="O15" s="1"/>
    </row>
    <row r="16" spans="1:15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43">
        <f>'33'!I16+'33'!L16+'34'!C16+'34'!F16</f>
        <v>0</v>
      </c>
      <c r="J16" s="43">
        <f>'33'!J16+'33'!M16+'34'!D16+'34'!G16</f>
        <v>0</v>
      </c>
      <c r="K16" s="43">
        <f>SUM(I16:J16)</f>
        <v>0</v>
      </c>
      <c r="L16" s="43">
        <f>SUM('33'!C16+'33'!F16+'34'!I16)</f>
        <v>0</v>
      </c>
      <c r="M16" s="43">
        <f>SUM('33'!D16+'33'!G16+'34'!J16)</f>
        <v>0</v>
      </c>
      <c r="N16" s="43">
        <f>SUM(L16:M16)</f>
        <v>0</v>
      </c>
      <c r="O16" s="1"/>
    </row>
    <row r="17" spans="1:15" ht="10.5" customHeight="1" thickBo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43">
        <f>'33'!I17+'33'!L17+'34'!C17+'34'!F17</f>
        <v>0</v>
      </c>
      <c r="J17" s="43">
        <f>'33'!J17+'33'!M17+'34'!D17+'34'!G17</f>
        <v>0</v>
      </c>
      <c r="K17" s="43">
        <f>SUM(I17:J17)</f>
        <v>0</v>
      </c>
      <c r="L17" s="43">
        <f>SUM('33'!C17+'33'!F17+'34'!I17)</f>
        <v>0</v>
      </c>
      <c r="M17" s="43">
        <f>SUM('33'!D17+'33'!G17+'34'!J17)</f>
        <v>0</v>
      </c>
      <c r="N17" s="43">
        <f>SUM(L17:M17)</f>
        <v>0</v>
      </c>
      <c r="O17" s="1"/>
    </row>
    <row r="18" spans="1:15" s="29" customFormat="1" ht="10.5" customHeight="1" thickBot="1">
      <c r="A18" s="18" t="s">
        <v>15</v>
      </c>
      <c r="B18" s="19" t="s">
        <v>132</v>
      </c>
      <c r="C18" s="15">
        <v>2380</v>
      </c>
      <c r="D18" s="15">
        <f>SUM(D15:D17)</f>
        <v>96</v>
      </c>
      <c r="E18" s="15">
        <f>SUM(E15:E17)</f>
        <v>2476</v>
      </c>
      <c r="F18" s="15">
        <v>1200</v>
      </c>
      <c r="G18" s="15">
        <f>SUM(G15:G17)</f>
        <v>162</v>
      </c>
      <c r="H18" s="15">
        <f aca="true" t="shared" si="1" ref="H18:N18">SUM(H15:H17)</f>
        <v>1362</v>
      </c>
      <c r="I18" s="38">
        <f t="shared" si="1"/>
        <v>7995</v>
      </c>
      <c r="J18" s="38">
        <f t="shared" si="1"/>
        <v>445</v>
      </c>
      <c r="K18" s="38">
        <f t="shared" si="1"/>
        <v>8440</v>
      </c>
      <c r="L18" s="38">
        <f t="shared" si="1"/>
        <v>11863</v>
      </c>
      <c r="M18" s="38">
        <f t="shared" si="1"/>
        <v>445</v>
      </c>
      <c r="N18" s="38">
        <f t="shared" si="1"/>
        <v>12308</v>
      </c>
      <c r="O18" s="6"/>
    </row>
    <row r="19" spans="1:15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38"/>
      <c r="J19" s="38"/>
      <c r="K19" s="38">
        <f>SUM(I19:J19)</f>
        <v>0</v>
      </c>
      <c r="L19" s="38"/>
      <c r="M19" s="38"/>
      <c r="N19" s="38">
        <f>SUM(L19:M19)</f>
        <v>0</v>
      </c>
      <c r="O19" s="1"/>
    </row>
    <row r="20" spans="1:15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38"/>
      <c r="J20" s="38"/>
      <c r="K20" s="38"/>
      <c r="L20" s="38"/>
      <c r="M20" s="38"/>
      <c r="N20" s="38"/>
      <c r="O20" s="1"/>
    </row>
    <row r="21" spans="1:15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"/>
    </row>
    <row r="22" spans="1:15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84"/>
      <c r="J22" s="84"/>
      <c r="K22" s="84">
        <f>SUM(I22:J22)</f>
        <v>0</v>
      </c>
      <c r="L22" s="84"/>
      <c r="M22" s="84"/>
      <c r="N22" s="84">
        <f>SUM(L22:M22)</f>
        <v>0</v>
      </c>
      <c r="O22" s="1"/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84"/>
      <c r="J23" s="84"/>
      <c r="K23" s="84">
        <f>SUM(I23:J23)</f>
        <v>0</v>
      </c>
      <c r="L23" s="84"/>
      <c r="M23" s="84"/>
      <c r="N23" s="84">
        <f>SUM(L23:M23)</f>
        <v>0</v>
      </c>
    </row>
    <row r="24" spans="1:15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43">
        <f>'33'!I24+'33'!L24+'34'!C24+'34'!F24</f>
        <v>0</v>
      </c>
      <c r="J24" s="43">
        <f>'33'!J24+'33'!M24+'34'!D24+'34'!G24</f>
        <v>0</v>
      </c>
      <c r="K24" s="84">
        <f>SUM(I24:J24)</f>
        <v>0</v>
      </c>
      <c r="L24" s="84"/>
      <c r="M24" s="84"/>
      <c r="N24" s="84">
        <f>SUM(L24:M24)</f>
        <v>0</v>
      </c>
      <c r="O24" s="1"/>
    </row>
    <row r="25" spans="1:17" ht="10.5" customHeight="1" thickBot="1">
      <c r="A25" s="18" t="s">
        <v>20</v>
      </c>
      <c r="B25" s="22" t="s">
        <v>135</v>
      </c>
      <c r="C25" s="15">
        <v>0</v>
      </c>
      <c r="D25" s="15">
        <f>SUM(D22:D24)</f>
        <v>0</v>
      </c>
      <c r="E25" s="15">
        <f>SUM(E22:E24)</f>
        <v>0</v>
      </c>
      <c r="F25" s="15">
        <v>0</v>
      </c>
      <c r="G25" s="15">
        <f>SUM(G22:G24)</f>
        <v>0</v>
      </c>
      <c r="H25" s="15">
        <f aca="true" t="shared" si="3" ref="H25:N25">SUM(H22:H24)</f>
        <v>0</v>
      </c>
      <c r="I25" s="38">
        <f t="shared" si="3"/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38">
        <f t="shared" si="3"/>
        <v>0</v>
      </c>
      <c r="N25" s="38">
        <f t="shared" si="3"/>
        <v>0</v>
      </c>
      <c r="O25" s="1"/>
      <c r="P25" s="1"/>
      <c r="Q25" s="36"/>
    </row>
    <row r="26" spans="1:17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84"/>
      <c r="J26" s="84"/>
      <c r="K26" s="84">
        <f>SUM(I26:J26)</f>
        <v>0</v>
      </c>
      <c r="L26" s="84"/>
      <c r="M26" s="84"/>
      <c r="N26" s="84">
        <f>SUM(L26:M26)</f>
        <v>0</v>
      </c>
      <c r="O26" s="1"/>
      <c r="P26" s="1"/>
      <c r="Q26" s="36"/>
    </row>
    <row r="27" spans="1:17" ht="10.5" customHeight="1" thickBot="1">
      <c r="A27" s="41" t="s">
        <v>149</v>
      </c>
      <c r="B27" s="42" t="s">
        <v>150</v>
      </c>
      <c r="C27" s="28">
        <v>0</v>
      </c>
      <c r="D27" s="28">
        <f>SUM(D21,D25,D26)</f>
        <v>0</v>
      </c>
      <c r="E27" s="28">
        <f>SUM(E21,E25,E26)</f>
        <v>0</v>
      </c>
      <c r="F27" s="28">
        <v>0</v>
      </c>
      <c r="G27" s="28">
        <f>SUM(G21,G25,G26)</f>
        <v>0</v>
      </c>
      <c r="H27" s="28">
        <f aca="true" t="shared" si="4" ref="H27:N27">SUM(H21,H25,H26)</f>
        <v>0</v>
      </c>
      <c r="I27" s="88">
        <f t="shared" si="4"/>
        <v>0</v>
      </c>
      <c r="J27" s="88">
        <f t="shared" si="4"/>
        <v>0</v>
      </c>
      <c r="K27" s="88">
        <f t="shared" si="4"/>
        <v>0</v>
      </c>
      <c r="L27" s="88">
        <f t="shared" si="4"/>
        <v>0</v>
      </c>
      <c r="M27" s="88">
        <f t="shared" si="4"/>
        <v>0</v>
      </c>
      <c r="N27" s="88">
        <f t="shared" si="4"/>
        <v>0</v>
      </c>
      <c r="O27" s="1"/>
      <c r="P27" s="1"/>
      <c r="Q27" s="36"/>
    </row>
    <row r="28" spans="1:15" s="29" customFormat="1" ht="10.5" customHeight="1">
      <c r="A28" s="23"/>
      <c r="B28" s="29" t="s">
        <v>154</v>
      </c>
      <c r="C28" s="6">
        <f>SUM(C27,C18,C14)</f>
        <v>168229</v>
      </c>
      <c r="D28" s="6">
        <f>SUM(D27,D18,D14)</f>
        <v>1907</v>
      </c>
      <c r="E28" s="6">
        <f>SUM(E27,E18,E14)</f>
        <v>170136</v>
      </c>
      <c r="F28" s="6">
        <f aca="true" t="shared" si="5" ref="F28:N28">SUM(F27,F18,F14)</f>
        <v>141897</v>
      </c>
      <c r="G28" s="6">
        <f t="shared" si="5"/>
        <v>360</v>
      </c>
      <c r="H28" s="6">
        <f t="shared" si="5"/>
        <v>142257</v>
      </c>
      <c r="I28" s="43">
        <f t="shared" si="5"/>
        <v>550692</v>
      </c>
      <c r="J28" s="43">
        <f t="shared" si="5"/>
        <v>2967</v>
      </c>
      <c r="K28" s="43">
        <f t="shared" si="5"/>
        <v>553659</v>
      </c>
      <c r="L28" s="43">
        <f t="shared" si="5"/>
        <v>1405943</v>
      </c>
      <c r="M28" s="43">
        <f t="shared" si="5"/>
        <v>44440</v>
      </c>
      <c r="N28" s="43">
        <f t="shared" si="5"/>
        <v>1450383</v>
      </c>
      <c r="O28" s="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43">
        <f>'33'!I29+'33'!L29+'34'!C29+'34'!F29</f>
        <v>0</v>
      </c>
      <c r="J29" s="43">
        <f>'33'!J29+'33'!M29+'34'!D29+'34'!G29</f>
        <v>0</v>
      </c>
      <c r="K29" s="43"/>
      <c r="L29" s="84"/>
      <c r="M29" s="84"/>
      <c r="N29" s="43"/>
      <c r="O29" s="1"/>
      <c r="U29" s="67"/>
    </row>
    <row r="30" spans="1:15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43">
        <f>'33'!I30+'33'!L30+'34'!C30+'34'!F30</f>
        <v>0</v>
      </c>
      <c r="J30" s="43">
        <f>'33'!J30+'33'!M30+'34'!D30+'34'!G30</f>
        <v>0</v>
      </c>
      <c r="K30" s="43">
        <f>SUM(I30:J30)</f>
        <v>0</v>
      </c>
      <c r="L30" s="43">
        <f>SUM('33'!C30+'33'!F30+'34'!I30)</f>
        <v>0</v>
      </c>
      <c r="M30" s="43">
        <f>SUM('33'!D30+'33'!G30+'34'!J30)</f>
        <v>0</v>
      </c>
      <c r="N30" s="43">
        <f>SUM(L30:M30)</f>
        <v>0</v>
      </c>
      <c r="O30" s="1"/>
    </row>
    <row r="31" spans="1:15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43">
        <f>'33'!I31+'33'!L31+'34'!C31+'34'!F31</f>
        <v>0</v>
      </c>
      <c r="J31" s="43">
        <f>'33'!J31+'33'!M31+'34'!D31+'34'!G31</f>
        <v>0</v>
      </c>
      <c r="K31" s="43">
        <f>SUM(I31:J31)</f>
        <v>0</v>
      </c>
      <c r="L31" s="43">
        <f>SUM('33'!C31+'33'!F31+'34'!I31)</f>
        <v>0</v>
      </c>
      <c r="M31" s="43">
        <f>SUM('33'!D31+'33'!G31+'34'!J31)</f>
        <v>0</v>
      </c>
      <c r="N31" s="43">
        <f>SUM(L31:M31)</f>
        <v>0</v>
      </c>
      <c r="O31" s="1"/>
    </row>
    <row r="32" spans="1:15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43"/>
      <c r="J32" s="43"/>
      <c r="K32" s="43">
        <f>SUM(I32:J32)</f>
        <v>0</v>
      </c>
      <c r="L32" s="43">
        <f>SUM('33'!C32+'33'!F32+'34'!I32)</f>
        <v>10178</v>
      </c>
      <c r="M32" s="43">
        <f>SUM('33'!D32+'33'!G32+'34'!J32)</f>
        <v>18503</v>
      </c>
      <c r="N32" s="43">
        <f>SUM(L32:M32)</f>
        <v>28681</v>
      </c>
      <c r="O32" s="1"/>
    </row>
    <row r="33" spans="1:19" ht="10.5" customHeight="1">
      <c r="A33" s="24" t="s">
        <v>7</v>
      </c>
      <c r="B33" s="25" t="s">
        <v>139</v>
      </c>
      <c r="C33" s="5">
        <v>0</v>
      </c>
      <c r="D33" s="5">
        <f>SUM(D30:D32)</f>
        <v>0</v>
      </c>
      <c r="E33" s="5">
        <f>SUM(E30:E32)</f>
        <v>0</v>
      </c>
      <c r="F33" s="5">
        <v>0</v>
      </c>
      <c r="G33" s="5">
        <f>SUM(G30:G32)</f>
        <v>0</v>
      </c>
      <c r="H33" s="5">
        <f aca="true" t="shared" si="6" ref="H33:N33">SUM(H30:H32)</f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10178</v>
      </c>
      <c r="M33" s="33">
        <f t="shared" si="6"/>
        <v>18503</v>
      </c>
      <c r="N33" s="33">
        <f t="shared" si="6"/>
        <v>28681</v>
      </c>
      <c r="O33" s="1"/>
      <c r="P33" s="1"/>
      <c r="Q33" s="1"/>
      <c r="R33" s="1"/>
      <c r="S33" s="1"/>
    </row>
    <row r="34" spans="1:19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43">
        <f>'33'!I34+'33'!L34+'34'!C34+'34'!F34</f>
        <v>0</v>
      </c>
      <c r="J34" s="43">
        <f>'33'!J34+'33'!M34+'34'!D34+'34'!G34</f>
        <v>0</v>
      </c>
      <c r="K34" s="43">
        <f>SUM(I34:J34)</f>
        <v>0</v>
      </c>
      <c r="L34" s="43">
        <f>SUM('33'!C34+'33'!F34+'34'!I34)</f>
        <v>0</v>
      </c>
      <c r="M34" s="43">
        <f>SUM('33'!D34+'33'!G34+'34'!J34)</f>
        <v>0</v>
      </c>
      <c r="N34" s="43">
        <f>SUM(L34:M34)</f>
        <v>0</v>
      </c>
      <c r="O34" s="1"/>
      <c r="P34" s="1"/>
      <c r="Q34" s="1"/>
      <c r="R34" s="1"/>
      <c r="S34" s="1"/>
    </row>
    <row r="35" spans="1:19" s="29" customFormat="1" ht="10.5" customHeight="1">
      <c r="A35" s="17" t="s">
        <v>175</v>
      </c>
      <c r="B35" s="16" t="s">
        <v>140</v>
      </c>
      <c r="C35" s="1">
        <v>28500</v>
      </c>
      <c r="D35" s="1"/>
      <c r="E35" s="1">
        <f>SUM(C35:D35)</f>
        <v>28500</v>
      </c>
      <c r="F35" s="1">
        <v>4700</v>
      </c>
      <c r="G35" s="1"/>
      <c r="H35" s="1">
        <f>SUM(F35:G35)</f>
        <v>4700</v>
      </c>
      <c r="I35" s="43">
        <f>'33'!I35+'33'!L35+'34'!C35+'34'!F35</f>
        <v>44700</v>
      </c>
      <c r="J35" s="43">
        <f>'33'!J35+'33'!M35+'34'!D35+'34'!G35</f>
        <v>0</v>
      </c>
      <c r="K35" s="43">
        <f>SUM(I35:J35)</f>
        <v>44700</v>
      </c>
      <c r="L35" s="43">
        <f>SUM('33'!C35+'33'!F35+'34'!I35)</f>
        <v>107560</v>
      </c>
      <c r="M35" s="43">
        <f>SUM('33'!D35+'33'!G35+'34'!J35)</f>
        <v>0</v>
      </c>
      <c r="N35" s="43">
        <f>SUM(L35:M35)</f>
        <v>107560</v>
      </c>
      <c r="O35" s="6"/>
      <c r="P35" s="6"/>
      <c r="Q35" s="6"/>
      <c r="R35" s="6"/>
      <c r="S35" s="6"/>
    </row>
    <row r="36" spans="1:19" s="29" customFormat="1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43">
        <f>'33'!I36+'33'!L36+'34'!C36+'34'!F36</f>
        <v>0</v>
      </c>
      <c r="J36" s="43">
        <f>'33'!J36+'33'!M36+'34'!D36+'34'!G36</f>
        <v>0</v>
      </c>
      <c r="K36" s="43">
        <f>SUM(I36:J36)</f>
        <v>0</v>
      </c>
      <c r="L36" s="43">
        <f>SUM('33'!C36+'33'!F36+'34'!I36)</f>
        <v>0</v>
      </c>
      <c r="M36" s="43">
        <f>SUM('33'!D36+'33'!G36+'34'!J36)</f>
        <v>0</v>
      </c>
      <c r="N36" s="43">
        <f>SUM(L36:M36)</f>
        <v>0</v>
      </c>
      <c r="O36" s="1"/>
      <c r="P36" s="6"/>
      <c r="Q36" s="6"/>
      <c r="R36" s="6"/>
      <c r="S36" s="6"/>
    </row>
    <row r="37" spans="1:19" ht="10.5" customHeight="1" thickBot="1">
      <c r="A37" s="18" t="s">
        <v>12</v>
      </c>
      <c r="B37" s="19" t="s">
        <v>142</v>
      </c>
      <c r="C37" s="15">
        <f>SUM(C33:C36)</f>
        <v>28500</v>
      </c>
      <c r="D37" s="15">
        <f>SUM(D33:D36)</f>
        <v>0</v>
      </c>
      <c r="E37" s="15">
        <f>SUM(E33:E36)</f>
        <v>28500</v>
      </c>
      <c r="F37" s="15">
        <f aca="true" t="shared" si="7" ref="F37:N37">SUM(F33:F36)</f>
        <v>4700</v>
      </c>
      <c r="G37" s="15">
        <f t="shared" si="7"/>
        <v>0</v>
      </c>
      <c r="H37" s="15">
        <f t="shared" si="7"/>
        <v>4700</v>
      </c>
      <c r="I37" s="38">
        <f t="shared" si="7"/>
        <v>44700</v>
      </c>
      <c r="J37" s="38">
        <f t="shared" si="7"/>
        <v>0</v>
      </c>
      <c r="K37" s="38">
        <f t="shared" si="7"/>
        <v>44700</v>
      </c>
      <c r="L37" s="38">
        <f t="shared" si="7"/>
        <v>117738</v>
      </c>
      <c r="M37" s="38">
        <f t="shared" si="7"/>
        <v>18503</v>
      </c>
      <c r="N37" s="38">
        <f t="shared" si="7"/>
        <v>136241</v>
      </c>
      <c r="O37" s="1"/>
      <c r="Q37" s="1"/>
      <c r="R37" s="1"/>
      <c r="S37" s="1"/>
    </row>
    <row r="38" spans="1:19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43">
        <f>'33'!I38+'33'!L38+'34'!C38+'34'!F38</f>
        <v>0</v>
      </c>
      <c r="J38" s="43">
        <f>'33'!J38+'33'!M38+'34'!D38+'34'!G38</f>
        <v>0</v>
      </c>
      <c r="K38" s="43">
        <f>SUM(I38:J38)</f>
        <v>0</v>
      </c>
      <c r="L38" s="43">
        <f>SUM('33'!C38+'33'!F38+'34'!I38)</f>
        <v>0</v>
      </c>
      <c r="M38" s="43">
        <f>SUM('33'!D38+'33'!G38+'34'!J38)</f>
        <v>0</v>
      </c>
      <c r="N38" s="43">
        <f>SUM(L38:M38)</f>
        <v>0</v>
      </c>
      <c r="O38" s="1"/>
      <c r="P38" s="1"/>
      <c r="Q38" s="1"/>
      <c r="R38" s="1"/>
      <c r="S38" s="1"/>
    </row>
    <row r="39" spans="1:19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43">
        <f>'33'!I39+'33'!L39+'34'!C39+'34'!F39</f>
        <v>0</v>
      </c>
      <c r="J39" s="43">
        <f>'33'!J39+'33'!M39+'34'!D39+'34'!G39</f>
        <v>0</v>
      </c>
      <c r="K39" s="43">
        <f>SUM(I39:J39)</f>
        <v>0</v>
      </c>
      <c r="L39" s="43">
        <f>SUM('33'!C39+'33'!F39+'34'!I39)</f>
        <v>0</v>
      </c>
      <c r="M39" s="43">
        <f>SUM('33'!D39+'33'!G39+'34'!J39)</f>
        <v>0</v>
      </c>
      <c r="N39" s="43">
        <f>SUM(L39:M39)</f>
        <v>0</v>
      </c>
      <c r="O39" s="1"/>
      <c r="P39" s="1"/>
      <c r="Q39" s="1"/>
      <c r="R39" s="1"/>
      <c r="S39" s="1"/>
    </row>
    <row r="40" spans="1:19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43">
        <f>'33'!I40+'33'!L40+'34'!C40+'34'!F40</f>
        <v>0</v>
      </c>
      <c r="J40" s="43">
        <f>'33'!J40+'33'!M40+'34'!D40+'34'!G40</f>
        <v>0</v>
      </c>
      <c r="K40" s="43">
        <f>SUM(I40:J40)</f>
        <v>0</v>
      </c>
      <c r="L40" s="43">
        <f>SUM('33'!C40+'33'!F40+'34'!I40)</f>
        <v>0</v>
      </c>
      <c r="M40" s="43">
        <f>SUM('33'!D40+'33'!G40+'34'!J40)</f>
        <v>0</v>
      </c>
      <c r="N40" s="43">
        <f>SUM(L40:M40)</f>
        <v>0</v>
      </c>
      <c r="O40" s="6"/>
      <c r="P40" s="6"/>
      <c r="Q40" s="6"/>
      <c r="R40" s="6"/>
      <c r="S40" s="6"/>
    </row>
    <row r="41" spans="1:19" ht="10.5" customHeight="1" thickBot="1">
      <c r="A41" s="18" t="s">
        <v>15</v>
      </c>
      <c r="B41" s="19" t="s">
        <v>143</v>
      </c>
      <c r="C41" s="15">
        <v>0</v>
      </c>
      <c r="D41" s="15">
        <f>SUM(D38:D40)</f>
        <v>0</v>
      </c>
      <c r="E41" s="15">
        <f>SUM(E38:E40)</f>
        <v>0</v>
      </c>
      <c r="F41" s="15">
        <v>0</v>
      </c>
      <c r="G41" s="15">
        <f>SUM(G38:G40)</f>
        <v>0</v>
      </c>
      <c r="H41" s="15">
        <f aca="true" t="shared" si="8" ref="H41:N41">SUM(H38:H40)</f>
        <v>0</v>
      </c>
      <c r="I41" s="38">
        <f t="shared" si="8"/>
        <v>0</v>
      </c>
      <c r="J41" s="38">
        <f t="shared" si="8"/>
        <v>0</v>
      </c>
      <c r="K41" s="38">
        <f t="shared" si="8"/>
        <v>0</v>
      </c>
      <c r="L41" s="38">
        <f t="shared" si="8"/>
        <v>0</v>
      </c>
      <c r="M41" s="38">
        <f t="shared" si="8"/>
        <v>0</v>
      </c>
      <c r="N41" s="38">
        <f t="shared" si="8"/>
        <v>0</v>
      </c>
      <c r="O41" s="1"/>
      <c r="P41" s="1"/>
      <c r="Q41" s="1"/>
      <c r="R41" s="1"/>
      <c r="S41" s="1"/>
    </row>
    <row r="42" spans="1:19" ht="10.5" customHeight="1" thickBot="1">
      <c r="A42" s="53" t="s">
        <v>191</v>
      </c>
      <c r="B42" s="19" t="s">
        <v>19</v>
      </c>
      <c r="C42" s="15">
        <v>135921</v>
      </c>
      <c r="D42" s="15">
        <f>615+1196</f>
        <v>1811</v>
      </c>
      <c r="E42" s="15">
        <f>SUM(C42:D42)</f>
        <v>137732</v>
      </c>
      <c r="F42" s="15">
        <v>117998</v>
      </c>
      <c r="G42" s="15">
        <v>198</v>
      </c>
      <c r="H42" s="15">
        <f>SUM(F42:G42)</f>
        <v>118196</v>
      </c>
      <c r="I42" s="38">
        <v>474762</v>
      </c>
      <c r="J42" s="38">
        <f>'33'!J42+'33'!M42+'34'!D42+'34'!G42</f>
        <v>2522</v>
      </c>
      <c r="K42" s="38">
        <f>SUM(I42:J42)</f>
        <v>477284</v>
      </c>
      <c r="L42" s="38">
        <f>SUM('33'!C42+'33'!F42+'34'!I42)</f>
        <v>1235423</v>
      </c>
      <c r="M42" s="38">
        <f>SUM('33'!D42+'33'!G42+'34'!J42)</f>
        <v>25492</v>
      </c>
      <c r="N42" s="38">
        <f>SUM(L42:M42)</f>
        <v>1260915</v>
      </c>
      <c r="O42" s="1"/>
      <c r="P42" s="1"/>
      <c r="Q42" s="1"/>
      <c r="R42" s="1"/>
      <c r="S42" s="1"/>
    </row>
    <row r="43" spans="1:19" ht="10.5" customHeight="1" thickBot="1">
      <c r="A43" s="53" t="s">
        <v>192</v>
      </c>
      <c r="B43" s="19" t="s">
        <v>144</v>
      </c>
      <c r="C43" s="15">
        <v>1428</v>
      </c>
      <c r="D43" s="15"/>
      <c r="E43" s="15">
        <f>SUM(C43:D43)</f>
        <v>1428</v>
      </c>
      <c r="F43" s="15">
        <v>17999</v>
      </c>
      <c r="G43" s="15"/>
      <c r="H43" s="15">
        <f>SUM(F43:G43)</f>
        <v>17999</v>
      </c>
      <c r="I43" s="38">
        <f>'33'!I43+'33'!L43+'34'!C43+'34'!F43</f>
        <v>23235</v>
      </c>
      <c r="J43" s="38">
        <f>'33'!J43+'33'!M43+'34'!D43+'34'!G43</f>
        <v>0</v>
      </c>
      <c r="K43" s="38">
        <f>SUM(I43:J43)</f>
        <v>23235</v>
      </c>
      <c r="L43" s="38">
        <f>SUM('33'!C43+'33'!F43+'34'!I43)</f>
        <v>40919</v>
      </c>
      <c r="M43" s="38">
        <f>SUM('33'!D43+'33'!G43+'34'!J43)</f>
        <v>0</v>
      </c>
      <c r="N43" s="38">
        <f>SUM(L43:M43)</f>
        <v>40919</v>
      </c>
      <c r="O43" s="1"/>
      <c r="P43" s="1"/>
      <c r="Q43" s="1"/>
      <c r="R43" s="1"/>
      <c r="S43" s="1"/>
    </row>
    <row r="44" spans="1:14" ht="13.5" thickBot="1">
      <c r="A44" s="18" t="s">
        <v>17</v>
      </c>
      <c r="B44" s="19" t="s">
        <v>29</v>
      </c>
      <c r="C44" s="15">
        <f>SUM(C42:C43)</f>
        <v>137349</v>
      </c>
      <c r="D44" s="15">
        <f>SUM(D42:D43)</f>
        <v>1811</v>
      </c>
      <c r="E44" s="15">
        <f>SUM(E42:E43)</f>
        <v>139160</v>
      </c>
      <c r="F44" s="15">
        <f aca="true" t="shared" si="9" ref="F44:N44">SUM(F42:F43)</f>
        <v>135997</v>
      </c>
      <c r="G44" s="15">
        <f t="shared" si="9"/>
        <v>198</v>
      </c>
      <c r="H44" s="15">
        <f t="shared" si="9"/>
        <v>136195</v>
      </c>
      <c r="I44" s="38">
        <f t="shared" si="9"/>
        <v>497997</v>
      </c>
      <c r="J44" s="38">
        <f t="shared" si="9"/>
        <v>2522</v>
      </c>
      <c r="K44" s="38">
        <f t="shared" si="9"/>
        <v>500519</v>
      </c>
      <c r="L44" s="38">
        <f t="shared" si="9"/>
        <v>1276342</v>
      </c>
      <c r="M44" s="38">
        <f t="shared" si="9"/>
        <v>25492</v>
      </c>
      <c r="N44" s="38">
        <f t="shared" si="9"/>
        <v>1301834</v>
      </c>
    </row>
    <row r="45" spans="1:14" ht="12.75">
      <c r="A45" s="40" t="s">
        <v>191</v>
      </c>
      <c r="B45" s="54" t="s">
        <v>22</v>
      </c>
      <c r="C45" s="72">
        <v>2380</v>
      </c>
      <c r="D45" s="7">
        <v>96</v>
      </c>
      <c r="E45" s="72">
        <f>SUM(C45:D45)</f>
        <v>2476</v>
      </c>
      <c r="F45" s="72">
        <v>1200</v>
      </c>
      <c r="G45" s="72">
        <v>162</v>
      </c>
      <c r="H45" s="72">
        <f>SUM(F45:G45)</f>
        <v>1362</v>
      </c>
      <c r="I45" s="84">
        <f>'33'!I45+'33'!L45+'34'!C45+'34'!F45</f>
        <v>7995</v>
      </c>
      <c r="J45" s="84">
        <f>'33'!J45+'33'!M45+'34'!D45+'34'!G45</f>
        <v>445</v>
      </c>
      <c r="K45" s="84">
        <f>SUM(I45:J45)</f>
        <v>8440</v>
      </c>
      <c r="L45" s="84">
        <f>SUM('33'!C45+'33'!F45+'34'!I45)</f>
        <v>11863</v>
      </c>
      <c r="M45" s="84">
        <f>SUM('33'!D45+'33'!G45+'34'!J45)</f>
        <v>445</v>
      </c>
      <c r="N45" s="84">
        <f>SUM(L45:M45)</f>
        <v>12308</v>
      </c>
    </row>
    <row r="46" spans="1:14" ht="13.5" thickBot="1">
      <c r="A46" s="40" t="s">
        <v>192</v>
      </c>
      <c r="B46" s="54" t="s">
        <v>145</v>
      </c>
      <c r="C46" s="72">
        <v>0</v>
      </c>
      <c r="D46" s="7"/>
      <c r="E46" s="72">
        <f>SUM(C46:D46)</f>
        <v>0</v>
      </c>
      <c r="F46" s="72">
        <v>0</v>
      </c>
      <c r="G46" s="7"/>
      <c r="H46" s="72">
        <f>SUM(F46:G46)</f>
        <v>0</v>
      </c>
      <c r="I46" s="84">
        <f>'33'!I46+'33'!L46+'34'!C46+'34'!F46</f>
        <v>0</v>
      </c>
      <c r="J46" s="84">
        <f>'33'!J46+'33'!M46+'34'!D46+'34'!G46</f>
        <v>0</v>
      </c>
      <c r="K46" s="84">
        <f>SUM(I46:J46)</f>
        <v>0</v>
      </c>
      <c r="L46" s="84">
        <f>SUM('33'!C46+'33'!F46+'34'!I46)</f>
        <v>0</v>
      </c>
      <c r="M46" s="84">
        <f>SUM('33'!D46+'33'!G46+'34'!J46)</f>
        <v>0</v>
      </c>
      <c r="N46" s="84">
        <f>SUM(L46:M46)</f>
        <v>0</v>
      </c>
    </row>
    <row r="47" spans="1:14" ht="13.5" thickBot="1">
      <c r="A47" s="41" t="s">
        <v>20</v>
      </c>
      <c r="B47" s="55" t="s">
        <v>30</v>
      </c>
      <c r="C47" s="28">
        <v>2380</v>
      </c>
      <c r="D47" s="28">
        <f>SUM(D45:D46)</f>
        <v>96</v>
      </c>
      <c r="E47" s="28">
        <f>SUM(E45:E46)</f>
        <v>2476</v>
      </c>
      <c r="F47" s="28">
        <v>1200</v>
      </c>
      <c r="G47" s="28">
        <f>SUM(G45:G46)</f>
        <v>162</v>
      </c>
      <c r="H47" s="28">
        <f aca="true" t="shared" si="10" ref="H47:N47">SUM(H45:H46)</f>
        <v>1362</v>
      </c>
      <c r="I47" s="88">
        <f t="shared" si="10"/>
        <v>7995</v>
      </c>
      <c r="J47" s="88">
        <f t="shared" si="10"/>
        <v>445</v>
      </c>
      <c r="K47" s="88">
        <f t="shared" si="10"/>
        <v>8440</v>
      </c>
      <c r="L47" s="88">
        <f t="shared" si="10"/>
        <v>11863</v>
      </c>
      <c r="M47" s="88">
        <f t="shared" si="10"/>
        <v>445</v>
      </c>
      <c r="N47" s="88">
        <f t="shared" si="10"/>
        <v>12308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84"/>
      <c r="J48" s="84"/>
      <c r="K48" s="84">
        <f>SUM(I48:J48)</f>
        <v>0</v>
      </c>
      <c r="L48" s="84"/>
      <c r="M48" s="84"/>
      <c r="N48" s="84">
        <f>SUM(L48:M48)</f>
        <v>0</v>
      </c>
    </row>
    <row r="49" spans="1:14" ht="13.5" thickBot="1">
      <c r="A49" s="41" t="s">
        <v>149</v>
      </c>
      <c r="B49" s="55" t="s">
        <v>151</v>
      </c>
      <c r="C49" s="28">
        <f>SUM(C47,C44,C48)</f>
        <v>139729</v>
      </c>
      <c r="D49" s="28">
        <f>SUM(D47,D44,D48)</f>
        <v>1907</v>
      </c>
      <c r="E49" s="28">
        <f>SUM(E47,E44,E48)</f>
        <v>141636</v>
      </c>
      <c r="F49" s="28">
        <f aca="true" t="shared" si="11" ref="F49:N49">SUM(F47,F44,F48)</f>
        <v>137197</v>
      </c>
      <c r="G49" s="28">
        <f t="shared" si="11"/>
        <v>360</v>
      </c>
      <c r="H49" s="28">
        <f t="shared" si="11"/>
        <v>137557</v>
      </c>
      <c r="I49" s="88">
        <f t="shared" si="11"/>
        <v>505992</v>
      </c>
      <c r="J49" s="88">
        <f t="shared" si="11"/>
        <v>2967</v>
      </c>
      <c r="K49" s="88">
        <f t="shared" si="11"/>
        <v>508959</v>
      </c>
      <c r="L49" s="88">
        <f t="shared" si="11"/>
        <v>1288205</v>
      </c>
      <c r="M49" s="88">
        <f t="shared" si="11"/>
        <v>25937</v>
      </c>
      <c r="N49" s="88">
        <f t="shared" si="11"/>
        <v>1314142</v>
      </c>
    </row>
    <row r="50" spans="1:14" s="51" customFormat="1" ht="13.5" thickBot="1">
      <c r="A50" s="23"/>
      <c r="B50" s="29" t="s">
        <v>155</v>
      </c>
      <c r="C50" s="6">
        <f>SUM(C49,C41,C37)</f>
        <v>168229</v>
      </c>
      <c r="D50" s="6">
        <f>SUM(D49,D41,D37)</f>
        <v>1907</v>
      </c>
      <c r="E50" s="6">
        <f>SUM(E49,E41,E37)</f>
        <v>170136</v>
      </c>
      <c r="F50" s="6">
        <f aca="true" t="shared" si="12" ref="F50:N50">SUM(F49,F41,F37)</f>
        <v>141897</v>
      </c>
      <c r="G50" s="6">
        <f t="shared" si="12"/>
        <v>360</v>
      </c>
      <c r="H50" s="6">
        <f t="shared" si="12"/>
        <v>142257</v>
      </c>
      <c r="I50" s="43">
        <f t="shared" si="12"/>
        <v>550692</v>
      </c>
      <c r="J50" s="43">
        <f t="shared" si="12"/>
        <v>2967</v>
      </c>
      <c r="K50" s="43">
        <f t="shared" si="12"/>
        <v>553659</v>
      </c>
      <c r="L50" s="43">
        <f t="shared" si="12"/>
        <v>1405943</v>
      </c>
      <c r="M50" s="43">
        <f t="shared" si="12"/>
        <v>44440</v>
      </c>
      <c r="N50" s="43">
        <f t="shared" si="12"/>
        <v>1450383</v>
      </c>
    </row>
    <row r="51" spans="1:14" ht="13.5" thickBot="1">
      <c r="A51" s="57"/>
      <c r="B51" s="58" t="s">
        <v>31</v>
      </c>
      <c r="C51" s="73">
        <v>29</v>
      </c>
      <c r="D51" s="69"/>
      <c r="E51" s="73">
        <v>29</v>
      </c>
      <c r="F51" s="69">
        <v>24.5</v>
      </c>
      <c r="G51" s="69"/>
      <c r="H51" s="69">
        <v>24.5</v>
      </c>
      <c r="I51" s="105">
        <f>'33'!I51+'33'!L51+'34'!C51+'34'!F51</f>
        <v>100</v>
      </c>
      <c r="J51" s="105">
        <f>'33'!J51+'33'!M51+'34'!D51+'34'!G51</f>
        <v>0</v>
      </c>
      <c r="K51" s="105">
        <f>'33'!K51+'33'!N51+'34'!E51+'34'!H51</f>
        <v>100</v>
      </c>
      <c r="L51" s="106">
        <f>SUM('33'!C51+'33'!F51+'34'!I51)</f>
        <v>229.5</v>
      </c>
      <c r="M51" s="106">
        <f>SUM('33'!D51+'33'!G51+'34'!J51)</f>
        <v>0</v>
      </c>
      <c r="N51" s="106">
        <f>SUM('33'!E51+'33'!H51+'34'!K51)</f>
        <v>229.5</v>
      </c>
    </row>
    <row r="52" spans="1:14" ht="13.5" thickBot="1">
      <c r="A52" s="59"/>
      <c r="B52" s="58" t="s">
        <v>32</v>
      </c>
      <c r="C52" s="27"/>
      <c r="D52" s="27"/>
      <c r="E52" s="27"/>
      <c r="F52" s="27"/>
      <c r="G52" s="27"/>
      <c r="H52" s="27"/>
      <c r="I52" s="90">
        <f>'33'!I52+'33'!L52+'34'!C52+'34'!F52</f>
        <v>0</v>
      </c>
      <c r="J52" s="90">
        <f>'33'!J52+'33'!M52+'34'!D52+'34'!G52</f>
        <v>0</v>
      </c>
      <c r="K52" s="90">
        <f>'33'!K52+'33'!N52+'34'!E52+'34'!H52</f>
        <v>0</v>
      </c>
      <c r="L52" s="99">
        <f>SUM('33'!C52+'33'!F52+'34'!I52)</f>
        <v>26</v>
      </c>
      <c r="M52" s="99">
        <f>SUM('33'!D52+'33'!G52+'34'!J52)</f>
        <v>0</v>
      </c>
      <c r="N52" s="99">
        <f>SUM('33'!E52+'33'!H52+'34'!K52)</f>
        <v>26</v>
      </c>
    </row>
    <row r="54" spans="9:10" ht="12.75">
      <c r="I54" s="74"/>
      <c r="J54" s="75"/>
    </row>
    <row r="55" spans="4:10" ht="12.75">
      <c r="D55" s="1"/>
      <c r="I55" s="74"/>
      <c r="J55" s="75"/>
    </row>
    <row r="56" ht="12.75">
      <c r="J56" s="1"/>
    </row>
    <row r="58" ht="12.75">
      <c r="M58" s="1"/>
    </row>
  </sheetData>
  <sheetProtection selectLockedCells="1" selectUnlockedCells="1"/>
  <mergeCells count="25">
    <mergeCell ref="Q4:R5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A29:B29"/>
    <mergeCell ref="M5:M6"/>
    <mergeCell ref="L3:N3"/>
    <mergeCell ref="C4:E4"/>
    <mergeCell ref="F4:H4"/>
    <mergeCell ref="L4:N4"/>
    <mergeCell ref="A7:B7"/>
    <mergeCell ref="A8:B8"/>
    <mergeCell ref="K5:K6"/>
    <mergeCell ref="B1:N1"/>
    <mergeCell ref="A3:B6"/>
    <mergeCell ref="C3:E3"/>
    <mergeCell ref="F3:H3"/>
    <mergeCell ref="I3:K4"/>
    <mergeCell ref="L5:L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Q71"/>
  <sheetViews>
    <sheetView tabSelected="1"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L3" sqref="L3:N4"/>
    </sheetView>
  </sheetViews>
  <sheetFormatPr defaultColWidth="9.00390625" defaultRowHeight="12.75"/>
  <cols>
    <col min="1" max="1" width="7.25390625" style="13" customWidth="1"/>
    <col min="2" max="2" width="33.875" style="13" customWidth="1"/>
    <col min="3" max="3" width="10.625" style="13" customWidth="1"/>
    <col min="4" max="4" width="10.375" style="13" customWidth="1"/>
    <col min="5" max="6" width="10.75390625" style="13" customWidth="1"/>
    <col min="7" max="7" width="10.875" style="13" customWidth="1"/>
    <col min="8" max="8" width="10.00390625" style="13" customWidth="1"/>
    <col min="9" max="9" width="8.75390625" style="13" customWidth="1"/>
    <col min="10" max="10" width="7.625" style="13" customWidth="1"/>
    <col min="11" max="11" width="9.00390625" style="13" customWidth="1"/>
    <col min="12" max="12" width="11.125" style="13" customWidth="1"/>
    <col min="13" max="13" width="10.875" style="13" customWidth="1"/>
    <col min="14" max="14" width="11.125" style="13" customWidth="1"/>
    <col min="15" max="15" width="13.125" style="13" customWidth="1"/>
    <col min="16" max="16384" width="9.125" style="13" customWidth="1"/>
  </cols>
  <sheetData>
    <row r="1" spans="2:15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5"/>
    </row>
    <row r="2" spans="14:15" ht="8.25" customHeight="1" thickBot="1">
      <c r="N2" s="16" t="s">
        <v>0</v>
      </c>
      <c r="O2" s="16"/>
    </row>
    <row r="3" spans="1:15" ht="9" customHeight="1" thickBot="1">
      <c r="A3" s="113" t="s">
        <v>1</v>
      </c>
      <c r="B3" s="113"/>
      <c r="C3" s="133" t="s">
        <v>124</v>
      </c>
      <c r="D3" s="133"/>
      <c r="E3" s="133"/>
      <c r="F3" s="109" t="s">
        <v>125</v>
      </c>
      <c r="G3" s="109"/>
      <c r="H3" s="109"/>
      <c r="I3" s="159" t="s">
        <v>147</v>
      </c>
      <c r="J3" s="160"/>
      <c r="K3" s="161"/>
      <c r="L3" s="133" t="s">
        <v>124</v>
      </c>
      <c r="M3" s="133"/>
      <c r="N3" s="133"/>
      <c r="O3" s="64"/>
    </row>
    <row r="4" spans="1:15" s="17" customFormat="1" ht="31.5" customHeight="1" thickBot="1">
      <c r="A4" s="113"/>
      <c r="B4" s="113"/>
      <c r="C4" s="133"/>
      <c r="D4" s="133"/>
      <c r="E4" s="133"/>
      <c r="F4" s="109"/>
      <c r="G4" s="109"/>
      <c r="H4" s="109"/>
      <c r="I4" s="156"/>
      <c r="J4" s="162"/>
      <c r="K4" s="163"/>
      <c r="L4" s="133"/>
      <c r="M4" s="133"/>
      <c r="N4" s="133"/>
      <c r="O4" s="64"/>
    </row>
    <row r="5" spans="1:15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  <c r="O5" s="65"/>
    </row>
    <row r="6" spans="1:15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65"/>
    </row>
    <row r="7" spans="1:15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  <c r="O7" s="66"/>
    </row>
    <row r="8" spans="1:15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  <c r="O8" s="1"/>
    </row>
    <row r="9" spans="1:15" ht="10.5" customHeight="1">
      <c r="A9" s="17" t="s">
        <v>158</v>
      </c>
      <c r="B9" s="16" t="s">
        <v>8</v>
      </c>
      <c r="C9" s="43">
        <f>SUM('30'!L9+'32'!L9+'34'!L9)</f>
        <v>2890999</v>
      </c>
      <c r="D9" s="43">
        <f>SUM('30'!M9+'32'!M9+'34'!M9)</f>
        <v>36469</v>
      </c>
      <c r="E9" s="43">
        <f>SUM(C9:D9)</f>
        <v>2927468</v>
      </c>
      <c r="F9" s="1"/>
      <c r="G9" s="1"/>
      <c r="H9" s="1">
        <f>SUM(F9:G9)</f>
        <v>0</v>
      </c>
      <c r="I9" s="1"/>
      <c r="J9" s="1"/>
      <c r="K9" s="1">
        <f>SUM(I9:J9)</f>
        <v>0</v>
      </c>
      <c r="L9" s="43">
        <f>SUM(C9,F9)</f>
        <v>2890999</v>
      </c>
      <c r="M9" s="43">
        <f>SUM(D9,G9)</f>
        <v>36469</v>
      </c>
      <c r="N9" s="43">
        <f>SUM(L9:M9)</f>
        <v>2927468</v>
      </c>
      <c r="O9" s="6"/>
    </row>
    <row r="10" spans="1:15" ht="10.5" customHeight="1">
      <c r="A10" s="17" t="s">
        <v>159</v>
      </c>
      <c r="B10" s="16" t="s">
        <v>129</v>
      </c>
      <c r="C10" s="43">
        <f>SUM('30'!L10+'32'!L10+'34'!L10)</f>
        <v>855299</v>
      </c>
      <c r="D10" s="43">
        <f>SUM('30'!M10+'32'!M10+'34'!M10)</f>
        <v>26650</v>
      </c>
      <c r="E10" s="43">
        <f>SUM(C10:D10)</f>
        <v>881949</v>
      </c>
      <c r="F10" s="1"/>
      <c r="G10" s="1"/>
      <c r="H10" s="1">
        <f>SUM(F10:G10)</f>
        <v>0</v>
      </c>
      <c r="I10" s="1"/>
      <c r="J10" s="1"/>
      <c r="K10" s="1">
        <f>SUM(I10:J10)</f>
        <v>0</v>
      </c>
      <c r="L10" s="43">
        <f aca="true" t="shared" si="0" ref="L10:M13">SUM(C10,F10)</f>
        <v>855299</v>
      </c>
      <c r="M10" s="43">
        <f t="shared" si="0"/>
        <v>26650</v>
      </c>
      <c r="N10" s="43">
        <f>SUM(L10:M10)</f>
        <v>881949</v>
      </c>
      <c r="O10" s="6"/>
    </row>
    <row r="11" spans="1:15" ht="10.5" customHeight="1">
      <c r="A11" s="17" t="s">
        <v>160</v>
      </c>
      <c r="B11" s="16" t="s">
        <v>9</v>
      </c>
      <c r="C11" s="43">
        <f>SUM('30'!L11+'32'!L11+'34'!L11)</f>
        <v>9346334</v>
      </c>
      <c r="D11" s="43">
        <f>SUM('30'!M11+'32'!M11+'34'!M11)</f>
        <v>88923</v>
      </c>
      <c r="E11" s="43">
        <f>SUM(C11:D11)</f>
        <v>9435257</v>
      </c>
      <c r="F11" s="1"/>
      <c r="G11" s="1"/>
      <c r="H11" s="1">
        <f>SUM(F11:G11)</f>
        <v>0</v>
      </c>
      <c r="I11" s="1">
        <v>-355000</v>
      </c>
      <c r="J11" s="1"/>
      <c r="K11" s="1">
        <f>SUM(I11:J11)</f>
        <v>-355000</v>
      </c>
      <c r="L11" s="43">
        <f>SUM(C11,F11,I11)</f>
        <v>8991334</v>
      </c>
      <c r="M11" s="43">
        <f>SUM(D11,G11,J11)</f>
        <v>88923</v>
      </c>
      <c r="N11" s="43">
        <f>SUM(L11:M11)</f>
        <v>9080257</v>
      </c>
      <c r="O11" s="6"/>
    </row>
    <row r="12" spans="1:15" ht="10.5" customHeight="1">
      <c r="A12" s="17" t="s">
        <v>161</v>
      </c>
      <c r="B12" s="16" t="s">
        <v>10</v>
      </c>
      <c r="C12" s="43">
        <f>SUM('30'!L12+'32'!L12+'34'!L12)</f>
        <v>728414</v>
      </c>
      <c r="D12" s="43">
        <f>SUM('30'!M12+'32'!M12+'34'!M12)</f>
        <v>1166</v>
      </c>
      <c r="E12" s="43">
        <f>SUM(C12:D12)</f>
        <v>729580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43">
        <f t="shared" si="0"/>
        <v>728414</v>
      </c>
      <c r="M12" s="43">
        <f t="shared" si="0"/>
        <v>1166</v>
      </c>
      <c r="N12" s="43">
        <f>SUM(L12:M12)</f>
        <v>729580</v>
      </c>
      <c r="O12" s="6"/>
    </row>
    <row r="13" spans="1:15" ht="10.5" customHeight="1" thickBot="1">
      <c r="A13" s="17" t="s">
        <v>162</v>
      </c>
      <c r="B13" s="16" t="s">
        <v>11</v>
      </c>
      <c r="C13" s="43">
        <f>SUM('30'!L13+'32'!L13+'34'!L13)</f>
        <v>1450069</v>
      </c>
      <c r="D13" s="43">
        <f>SUM('30'!M13+'32'!M13+'34'!M13)</f>
        <v>-62519</v>
      </c>
      <c r="E13" s="43">
        <f>SUM(C13:D13)</f>
        <v>1387550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43">
        <f t="shared" si="0"/>
        <v>1450069</v>
      </c>
      <c r="M13" s="43">
        <f t="shared" si="0"/>
        <v>-62519</v>
      </c>
      <c r="N13" s="43">
        <f>SUM(L13:M13)</f>
        <v>1387550</v>
      </c>
      <c r="O13" s="6"/>
    </row>
    <row r="14" spans="1:15" s="29" customFormat="1" ht="10.5" customHeight="1" thickBot="1">
      <c r="A14" s="18" t="s">
        <v>12</v>
      </c>
      <c r="B14" s="19" t="s">
        <v>131</v>
      </c>
      <c r="C14" s="38">
        <f>SUM(C9:C13)</f>
        <v>15271115</v>
      </c>
      <c r="D14" s="38">
        <f>SUM(D9:D13)</f>
        <v>90689</v>
      </c>
      <c r="E14" s="38">
        <f aca="true" t="shared" si="1" ref="E14:J14">SUM(E9:E13)</f>
        <v>15361804</v>
      </c>
      <c r="F14" s="15">
        <f>SUM(F9:F13)</f>
        <v>0</v>
      </c>
      <c r="G14" s="15">
        <f t="shared" si="1"/>
        <v>0</v>
      </c>
      <c r="H14" s="15">
        <f>SUM(H9:H13)</f>
        <v>0</v>
      </c>
      <c r="I14" s="15">
        <f>SUM(I9:I13)</f>
        <v>-355000</v>
      </c>
      <c r="J14" s="15">
        <f t="shared" si="1"/>
        <v>0</v>
      </c>
      <c r="K14" s="15">
        <f>SUM(K9:K13)</f>
        <v>-355000</v>
      </c>
      <c r="L14" s="38">
        <f>SUM(L9:L13)</f>
        <v>14916115</v>
      </c>
      <c r="M14" s="38">
        <f>SUM(M9:M13)</f>
        <v>90689</v>
      </c>
      <c r="N14" s="38">
        <f>SUM(N9:N13)</f>
        <v>15006804</v>
      </c>
      <c r="O14" s="6"/>
    </row>
    <row r="15" spans="1:15" s="29" customFormat="1" ht="10.5" customHeight="1">
      <c r="A15" s="17" t="s">
        <v>163</v>
      </c>
      <c r="B15" s="16" t="s">
        <v>130</v>
      </c>
      <c r="C15" s="43">
        <f>SUM('30'!L15+'32'!L15+'34'!L15)</f>
        <v>1661959</v>
      </c>
      <c r="D15" s="43">
        <f>SUM('30'!M15+'32'!M15+'34'!M15)</f>
        <v>13535</v>
      </c>
      <c r="E15" s="43">
        <f>SUM(C15:D15)</f>
        <v>1675494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43">
        <f aca="true" t="shared" si="2" ref="L15:M20">SUM(C15,F15)</f>
        <v>1661959</v>
      </c>
      <c r="M15" s="43">
        <f t="shared" si="2"/>
        <v>13535</v>
      </c>
      <c r="N15" s="43">
        <f>SUM(L15:M15)</f>
        <v>1675494</v>
      </c>
      <c r="O15" s="6"/>
    </row>
    <row r="16" spans="1:15" ht="10.5" customHeight="1">
      <c r="A16" s="17" t="s">
        <v>164</v>
      </c>
      <c r="B16" s="16" t="s">
        <v>13</v>
      </c>
      <c r="C16" s="43">
        <f>SUM('30'!L16+'32'!L16+'34'!L16)</f>
        <v>692302</v>
      </c>
      <c r="D16" s="43">
        <f>SUM('30'!M16+'32'!M16+'34'!M16)</f>
        <v>156090</v>
      </c>
      <c r="E16" s="43">
        <f>SUM(C16:D16)</f>
        <v>848392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43">
        <f t="shared" si="2"/>
        <v>692302</v>
      </c>
      <c r="M16" s="43">
        <f t="shared" si="2"/>
        <v>156090</v>
      </c>
      <c r="N16" s="43">
        <f>SUM(L16:M16)</f>
        <v>848392</v>
      </c>
      <c r="O16" s="6"/>
    </row>
    <row r="17" spans="1:15" ht="10.5" customHeight="1" thickBot="1">
      <c r="A17" s="17" t="s">
        <v>165</v>
      </c>
      <c r="B17" s="16" t="s">
        <v>14</v>
      </c>
      <c r="C17" s="43">
        <f>SUM('30'!L17+'32'!L17+'34'!L17)</f>
        <v>3033835</v>
      </c>
      <c r="D17" s="43">
        <f>SUM('30'!M17+'32'!M17+'34'!M17)</f>
        <v>-165628</v>
      </c>
      <c r="E17" s="43">
        <f>SUM(C17:D17)</f>
        <v>2868207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43">
        <f t="shared" si="2"/>
        <v>3033835</v>
      </c>
      <c r="M17" s="43">
        <f t="shared" si="2"/>
        <v>-165628</v>
      </c>
      <c r="N17" s="43">
        <f>SUM(L17:M17)</f>
        <v>2868207</v>
      </c>
      <c r="O17" s="6"/>
    </row>
    <row r="18" spans="1:15" s="29" customFormat="1" ht="10.5" customHeight="1" thickBot="1">
      <c r="A18" s="18" t="s">
        <v>15</v>
      </c>
      <c r="B18" s="19" t="s">
        <v>132</v>
      </c>
      <c r="C18" s="38">
        <f>SUM(C15:C17)</f>
        <v>5388096</v>
      </c>
      <c r="D18" s="38">
        <f>SUM(D15:D17)</f>
        <v>3997</v>
      </c>
      <c r="E18" s="38">
        <f aca="true" t="shared" si="3" ref="E18:J18">SUM(E15:E17)</f>
        <v>5392093</v>
      </c>
      <c r="F18" s="15">
        <f>SUM(F15:F17)</f>
        <v>0</v>
      </c>
      <c r="G18" s="15">
        <f t="shared" si="3"/>
        <v>0</v>
      </c>
      <c r="H18" s="15">
        <f>SUM(H15:H17)</f>
        <v>0</v>
      </c>
      <c r="I18" s="15">
        <f>SUM(I15:I17)</f>
        <v>0</v>
      </c>
      <c r="J18" s="15">
        <f t="shared" si="3"/>
        <v>0</v>
      </c>
      <c r="K18" s="15">
        <f>SUM(K15:K17)</f>
        <v>0</v>
      </c>
      <c r="L18" s="38">
        <f>SUM(L15:L17)</f>
        <v>5388096</v>
      </c>
      <c r="M18" s="38">
        <f>SUM(M15:M17)</f>
        <v>3997</v>
      </c>
      <c r="N18" s="38">
        <f>SUM(N15:N17)</f>
        <v>5392093</v>
      </c>
      <c r="O18" s="7"/>
    </row>
    <row r="19" spans="1:15" ht="10.5" customHeight="1" thickBot="1">
      <c r="A19" s="31" t="s">
        <v>166</v>
      </c>
      <c r="B19" s="19" t="s">
        <v>133</v>
      </c>
      <c r="C19" s="38">
        <f>SUM('30'!L19+'32'!L19+'34'!L19)</f>
        <v>4596560</v>
      </c>
      <c r="D19" s="38">
        <f>SUM('30'!M19+'32'!M19+'34'!M19)</f>
        <v>32389</v>
      </c>
      <c r="E19" s="38">
        <f>SUM(C19:D19)</f>
        <v>4628949</v>
      </c>
      <c r="F19" s="1">
        <v>-4596560</v>
      </c>
      <c r="G19" s="15">
        <f>-13575-2450-16364</f>
        <v>-32389</v>
      </c>
      <c r="H19" s="15">
        <f>SUM(F19:G19)</f>
        <v>-4628949</v>
      </c>
      <c r="I19" s="15"/>
      <c r="J19" s="15"/>
      <c r="K19" s="15">
        <f>SUM(I19:J19)</f>
        <v>0</v>
      </c>
      <c r="L19" s="38">
        <f t="shared" si="2"/>
        <v>0</v>
      </c>
      <c r="M19" s="38">
        <f t="shared" si="2"/>
        <v>0</v>
      </c>
      <c r="N19" s="38">
        <f>SUM(L19:M19)</f>
        <v>0</v>
      </c>
      <c r="O19" s="7"/>
    </row>
    <row r="20" spans="1:15" ht="10.5" customHeight="1" thickBot="1">
      <c r="A20" s="83" t="s">
        <v>206</v>
      </c>
      <c r="B20" s="19" t="s">
        <v>207</v>
      </c>
      <c r="C20" s="38">
        <f>SUM('30'!L20+'32'!L20+'34'!L20)</f>
        <v>0</v>
      </c>
      <c r="D20" s="38">
        <f>SUM('30'!M20+'32'!M20+'34'!M20)</f>
        <v>83862</v>
      </c>
      <c r="E20" s="38">
        <f>SUM(C20:D20)</f>
        <v>83862</v>
      </c>
      <c r="F20" s="107"/>
      <c r="G20" s="15"/>
      <c r="H20" s="15"/>
      <c r="I20" s="15"/>
      <c r="J20" s="15"/>
      <c r="K20" s="15"/>
      <c r="L20" s="38">
        <f t="shared" si="2"/>
        <v>0</v>
      </c>
      <c r="M20" s="38">
        <f t="shared" si="2"/>
        <v>83862</v>
      </c>
      <c r="N20" s="38">
        <f>SUM(L20:M20)</f>
        <v>83862</v>
      </c>
      <c r="O20" s="7"/>
    </row>
    <row r="21" spans="1:15" ht="10.5" customHeight="1" thickBot="1">
      <c r="A21" s="20" t="s">
        <v>17</v>
      </c>
      <c r="B21" s="19" t="s">
        <v>134</v>
      </c>
      <c r="C21" s="38">
        <f>SUM(C19:C20)</f>
        <v>4596560</v>
      </c>
      <c r="D21" s="38">
        <f aca="true" t="shared" si="4" ref="D21:N21">SUM(D19:D20)</f>
        <v>116251</v>
      </c>
      <c r="E21" s="38">
        <f t="shared" si="4"/>
        <v>4712811</v>
      </c>
      <c r="F21" s="38">
        <f t="shared" si="4"/>
        <v>-4596560</v>
      </c>
      <c r="G21" s="38">
        <f t="shared" si="4"/>
        <v>-32389</v>
      </c>
      <c r="H21" s="38">
        <f t="shared" si="4"/>
        <v>-4628949</v>
      </c>
      <c r="I21" s="38">
        <f t="shared" si="4"/>
        <v>0</v>
      </c>
      <c r="J21" s="38">
        <f t="shared" si="4"/>
        <v>0</v>
      </c>
      <c r="K21" s="38">
        <f t="shared" si="4"/>
        <v>0</v>
      </c>
      <c r="L21" s="38">
        <f t="shared" si="4"/>
        <v>0</v>
      </c>
      <c r="M21" s="38">
        <f t="shared" si="4"/>
        <v>83862</v>
      </c>
      <c r="N21" s="38">
        <f t="shared" si="4"/>
        <v>83862</v>
      </c>
      <c r="O21" s="7"/>
    </row>
    <row r="22" spans="1:15" ht="10.5" customHeight="1">
      <c r="A22" s="50" t="s">
        <v>168</v>
      </c>
      <c r="B22" s="16" t="s">
        <v>21</v>
      </c>
      <c r="C22" s="84">
        <f>SUM('30'!L22+'32'!L22+'34'!L22)</f>
        <v>0</v>
      </c>
      <c r="D22" s="84">
        <f>SUM('30'!M22+'32'!M22+'34'!M22)</f>
        <v>0</v>
      </c>
      <c r="E22" s="84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84">
        <f aca="true" t="shared" si="5" ref="L22:M24">SUM(C22,F22)</f>
        <v>0</v>
      </c>
      <c r="M22" s="84">
        <f t="shared" si="5"/>
        <v>0</v>
      </c>
      <c r="N22" s="84">
        <f>SUM(L22:M22)</f>
        <v>0</v>
      </c>
      <c r="O22" s="7"/>
    </row>
    <row r="23" spans="1:14" ht="10.5" customHeight="1">
      <c r="A23" s="50" t="s">
        <v>169</v>
      </c>
      <c r="B23" s="16" t="s">
        <v>146</v>
      </c>
      <c r="C23" s="84">
        <f>SUM('30'!L23+'32'!L23+'34'!L23)</f>
        <v>0</v>
      </c>
      <c r="D23" s="84">
        <f>SUM('30'!M23+'32'!M23+'34'!M23)</f>
        <v>0</v>
      </c>
      <c r="E23" s="84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84">
        <f t="shared" si="5"/>
        <v>0</v>
      </c>
      <c r="M23" s="84">
        <f t="shared" si="5"/>
        <v>0</v>
      </c>
      <c r="N23" s="84">
        <f>SUM(L23:M23)</f>
        <v>0</v>
      </c>
    </row>
    <row r="24" spans="1:15" ht="10.5" customHeight="1" thickBot="1">
      <c r="A24" s="17" t="s">
        <v>166</v>
      </c>
      <c r="B24" s="16" t="s">
        <v>22</v>
      </c>
      <c r="C24" s="84">
        <f>SUM('30'!L24+'32'!L24+'34'!L24)</f>
        <v>129653</v>
      </c>
      <c r="D24" s="84">
        <f>SUM('30'!M24+'32'!M24+'34'!M24)</f>
        <v>445</v>
      </c>
      <c r="E24" s="84">
        <f>SUM(C24:D24)</f>
        <v>130098</v>
      </c>
      <c r="F24" s="1">
        <v>-129653</v>
      </c>
      <c r="G24" s="1">
        <v>-445</v>
      </c>
      <c r="H24" s="7">
        <f>SUM(F24:G24)</f>
        <v>-130098</v>
      </c>
      <c r="I24" s="1"/>
      <c r="J24" s="1"/>
      <c r="K24" s="7">
        <f>SUM(I24:J24)</f>
        <v>0</v>
      </c>
      <c r="L24" s="84">
        <f t="shared" si="5"/>
        <v>0</v>
      </c>
      <c r="M24" s="84">
        <f t="shared" si="5"/>
        <v>0</v>
      </c>
      <c r="N24" s="84">
        <f>SUM(L24:M24)</f>
        <v>0</v>
      </c>
      <c r="O24" s="7"/>
    </row>
    <row r="25" spans="1:15" ht="10.5" customHeight="1" thickBot="1">
      <c r="A25" s="18" t="s">
        <v>20</v>
      </c>
      <c r="B25" s="22" t="s">
        <v>135</v>
      </c>
      <c r="C25" s="38">
        <f>SUM(C22:C24)</f>
        <v>129653</v>
      </c>
      <c r="D25" s="38">
        <f>SUM(D22:D24)</f>
        <v>445</v>
      </c>
      <c r="E25" s="38">
        <f aca="true" t="shared" si="6" ref="E25:J25">SUM(E22:E24)</f>
        <v>130098</v>
      </c>
      <c r="F25" s="15">
        <f>SUM(F22:F24)</f>
        <v>-129653</v>
      </c>
      <c r="G25" s="15">
        <f t="shared" si="6"/>
        <v>-445</v>
      </c>
      <c r="H25" s="15">
        <f>SUM(H22:H24)</f>
        <v>-130098</v>
      </c>
      <c r="I25" s="15">
        <f>SUM(I22:I24)</f>
        <v>0</v>
      </c>
      <c r="J25" s="15">
        <f t="shared" si="6"/>
        <v>0</v>
      </c>
      <c r="K25" s="15">
        <f>SUM(K22:K24)</f>
        <v>0</v>
      </c>
      <c r="L25" s="38">
        <f>SUM(L22:L24)</f>
        <v>0</v>
      </c>
      <c r="M25" s="38">
        <f>SUM(M22:M24)</f>
        <v>0</v>
      </c>
      <c r="N25" s="38">
        <f>SUM(N22:N24)</f>
        <v>0</v>
      </c>
      <c r="O25" s="7"/>
    </row>
    <row r="26" spans="1:15" ht="10.5" customHeight="1" thickBot="1">
      <c r="A26" s="40" t="s">
        <v>167</v>
      </c>
      <c r="B26" s="39" t="s">
        <v>153</v>
      </c>
      <c r="C26" s="84">
        <f>SUM('30'!L26+'32'!L26+'34'!L26)</f>
        <v>0</v>
      </c>
      <c r="D26" s="84">
        <f>SUM('30'!M26+'32'!M26+'34'!M26)</f>
        <v>0</v>
      </c>
      <c r="E26" s="84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84">
        <f>SUM(C26,F26)+I26</f>
        <v>0</v>
      </c>
      <c r="M26" s="84">
        <f>SUM(D26,G26)+J26</f>
        <v>0</v>
      </c>
      <c r="N26" s="84">
        <f>SUM(L26:M26)</f>
        <v>0</v>
      </c>
      <c r="O26" s="7"/>
    </row>
    <row r="27" spans="1:15" ht="10.5" customHeight="1" thickBot="1">
      <c r="A27" s="41" t="s">
        <v>149</v>
      </c>
      <c r="B27" s="42" t="s">
        <v>150</v>
      </c>
      <c r="C27" s="88">
        <f>SUM(C21,C25,C26)</f>
        <v>4726213</v>
      </c>
      <c r="D27" s="88">
        <f>SUM(D21,D25,D26)</f>
        <v>116696</v>
      </c>
      <c r="E27" s="88">
        <f aca="true" t="shared" si="7" ref="E27:J27">SUM(E21,E25,E26)</f>
        <v>4842909</v>
      </c>
      <c r="F27" s="28">
        <f>SUM(F21,F25,F26)</f>
        <v>-4726213</v>
      </c>
      <c r="G27" s="28">
        <f t="shared" si="7"/>
        <v>-32834</v>
      </c>
      <c r="H27" s="28">
        <f>SUM(H21,H25,H26)</f>
        <v>-4759047</v>
      </c>
      <c r="I27" s="28">
        <f>SUM(I21,I25,I26)</f>
        <v>0</v>
      </c>
      <c r="J27" s="28">
        <f t="shared" si="7"/>
        <v>0</v>
      </c>
      <c r="K27" s="28">
        <f>SUM(K21,K25,K26)</f>
        <v>0</v>
      </c>
      <c r="L27" s="88">
        <f>SUM(L21,L25,L26)</f>
        <v>0</v>
      </c>
      <c r="M27" s="88">
        <f>SUM(M21,M25,M26)</f>
        <v>83862</v>
      </c>
      <c r="N27" s="88">
        <f>SUM(N21,N25,N26)</f>
        <v>83862</v>
      </c>
      <c r="O27" s="7"/>
    </row>
    <row r="28" spans="1:15" s="29" customFormat="1" ht="10.5" customHeight="1">
      <c r="A28" s="23"/>
      <c r="B28" s="29" t="s">
        <v>154</v>
      </c>
      <c r="C28" s="43">
        <f>SUM(C27,C18,C14)</f>
        <v>25385424</v>
      </c>
      <c r="D28" s="43">
        <f>SUM(D27,D18,D14)</f>
        <v>211382</v>
      </c>
      <c r="E28" s="43">
        <f aca="true" t="shared" si="8" ref="E28:J28">SUM(E27,E18,E14)</f>
        <v>25596806</v>
      </c>
      <c r="F28" s="6">
        <f>SUM(F27,F18,F14)</f>
        <v>-4726213</v>
      </c>
      <c r="G28" s="6">
        <f t="shared" si="8"/>
        <v>-32834</v>
      </c>
      <c r="H28" s="6">
        <f>SUM(H27,H18,H14)</f>
        <v>-4759047</v>
      </c>
      <c r="I28" s="6">
        <f>SUM(I27,I18,I14)</f>
        <v>-355000</v>
      </c>
      <c r="J28" s="6">
        <f t="shared" si="8"/>
        <v>0</v>
      </c>
      <c r="K28" s="6">
        <f>SUM(K27,K18,K14)</f>
        <v>-355000</v>
      </c>
      <c r="L28" s="43">
        <f>SUM(L27,L18,L14)</f>
        <v>20304211</v>
      </c>
      <c r="M28" s="43">
        <f>SUM(M27,M18,M14)</f>
        <v>178548</v>
      </c>
      <c r="N28" s="43">
        <f>SUM(N27,N18,N14)</f>
        <v>20482759</v>
      </c>
      <c r="O28" s="6"/>
    </row>
    <row r="29" spans="1:17" ht="10.5" customHeight="1">
      <c r="A29" s="118" t="s">
        <v>23</v>
      </c>
      <c r="B29" s="118"/>
      <c r="C29" s="43"/>
      <c r="D29" s="43"/>
      <c r="E29" s="43"/>
      <c r="F29" s="1"/>
      <c r="G29" s="1"/>
      <c r="H29" s="1"/>
      <c r="I29" s="1"/>
      <c r="J29" s="1"/>
      <c r="K29" s="1"/>
      <c r="L29" s="43"/>
      <c r="M29" s="43"/>
      <c r="N29" s="43"/>
      <c r="O29" s="6"/>
      <c r="Q29" s="67"/>
    </row>
    <row r="30" spans="1:15" ht="10.5" customHeight="1">
      <c r="A30" s="48" t="s">
        <v>170</v>
      </c>
      <c r="B30" s="16" t="s">
        <v>136</v>
      </c>
      <c r="C30" s="43">
        <f>SUM('30'!L30+'32'!L30+'34'!L30)</f>
        <v>2278753</v>
      </c>
      <c r="D30" s="43">
        <f>SUM('30'!M30+'32'!M30+'34'!M30)</f>
        <v>14041</v>
      </c>
      <c r="E30" s="43">
        <f>SUM(C30:D30)</f>
        <v>2292794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43">
        <f aca="true" t="shared" si="9" ref="L30:M32">SUM(C30,F30)</f>
        <v>2278753</v>
      </c>
      <c r="M30" s="43">
        <f t="shared" si="9"/>
        <v>14041</v>
      </c>
      <c r="N30" s="43">
        <f>SUM(L30:M30)</f>
        <v>2292794</v>
      </c>
      <c r="O30" s="6"/>
    </row>
    <row r="31" spans="1:15" ht="10.5" customHeight="1">
      <c r="A31" s="48" t="s">
        <v>171</v>
      </c>
      <c r="B31" s="16" t="s">
        <v>137</v>
      </c>
      <c r="C31" s="43">
        <f>SUM('30'!L31+'32'!L31+'34'!L31)</f>
        <v>0</v>
      </c>
      <c r="D31" s="43">
        <f>SUM('30'!M31+'32'!M31+'34'!M31)</f>
        <v>0</v>
      </c>
      <c r="E31" s="43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43">
        <f t="shared" si="9"/>
        <v>0</v>
      </c>
      <c r="M31" s="43">
        <f t="shared" si="9"/>
        <v>0</v>
      </c>
      <c r="N31" s="43">
        <f>SUM(L31:M31)</f>
        <v>0</v>
      </c>
      <c r="O31" s="6"/>
    </row>
    <row r="32" spans="1:15" ht="10.5" customHeight="1">
      <c r="A32" s="48" t="s">
        <v>173</v>
      </c>
      <c r="B32" s="16" t="s">
        <v>138</v>
      </c>
      <c r="C32" s="43">
        <f>SUM('30'!L32+'32'!L32+'34'!L32)</f>
        <v>1404142</v>
      </c>
      <c r="D32" s="43">
        <f>SUM('30'!M32+'32'!M32+'34'!M32)</f>
        <v>18730</v>
      </c>
      <c r="E32" s="43">
        <f>SUM(C32:D32)</f>
        <v>1422872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43">
        <f t="shared" si="9"/>
        <v>1404142</v>
      </c>
      <c r="M32" s="43">
        <f t="shared" si="9"/>
        <v>18730</v>
      </c>
      <c r="N32" s="43">
        <f>SUM(L32:M32)</f>
        <v>1422872</v>
      </c>
      <c r="O32" s="6"/>
    </row>
    <row r="33" spans="1:15" ht="10.5" customHeight="1">
      <c r="A33" s="24" t="s">
        <v>7</v>
      </c>
      <c r="B33" s="25" t="s">
        <v>139</v>
      </c>
      <c r="C33" s="33">
        <f aca="true" t="shared" si="10" ref="C33:N33">SUM(C30:C32)</f>
        <v>3682895</v>
      </c>
      <c r="D33" s="33">
        <f t="shared" si="10"/>
        <v>32771</v>
      </c>
      <c r="E33" s="33">
        <f t="shared" si="10"/>
        <v>3715666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33">
        <f t="shared" si="10"/>
        <v>3682895</v>
      </c>
      <c r="M33" s="33">
        <f t="shared" si="10"/>
        <v>32771</v>
      </c>
      <c r="N33" s="33">
        <f t="shared" si="10"/>
        <v>3715666</v>
      </c>
      <c r="O33" s="7"/>
    </row>
    <row r="34" spans="1:15" ht="10.5" customHeight="1">
      <c r="A34" s="48" t="s">
        <v>174</v>
      </c>
      <c r="B34" s="16" t="s">
        <v>24</v>
      </c>
      <c r="C34" s="43">
        <f>SUM('30'!L34+'32'!L34+'34'!L34)</f>
        <v>5312948</v>
      </c>
      <c r="D34" s="43">
        <f>SUM('30'!M34+'32'!M34+'34'!M34)</f>
        <v>0</v>
      </c>
      <c r="E34" s="43">
        <f>SUM(C34:D34)</f>
        <v>5312948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43">
        <f aca="true" t="shared" si="11" ref="L34:M36">SUM(C34,F34)</f>
        <v>5312948</v>
      </c>
      <c r="M34" s="43">
        <f t="shared" si="11"/>
        <v>0</v>
      </c>
      <c r="N34" s="43">
        <f>SUM(L34:M34)</f>
        <v>5312948</v>
      </c>
      <c r="O34" s="6"/>
    </row>
    <row r="35" spans="1:15" s="29" customFormat="1" ht="10.5" customHeight="1">
      <c r="A35" s="48" t="s">
        <v>175</v>
      </c>
      <c r="B35" s="16" t="s">
        <v>140</v>
      </c>
      <c r="C35" s="43">
        <f>SUM('30'!L35+'32'!L35+'34'!L35)</f>
        <v>5837869</v>
      </c>
      <c r="D35" s="43">
        <f>SUM('30'!M35+'32'!M35+'34'!M35)</f>
        <v>130209</v>
      </c>
      <c r="E35" s="43">
        <f>SUM(C35:D35)</f>
        <v>5968078</v>
      </c>
      <c r="F35" s="1"/>
      <c r="G35" s="1"/>
      <c r="H35" s="1">
        <f>SUM(F35:G35)</f>
        <v>0</v>
      </c>
      <c r="I35" s="1">
        <v>-355000</v>
      </c>
      <c r="J35" s="1"/>
      <c r="K35" s="1">
        <f>SUM(I35:J35)</f>
        <v>-355000</v>
      </c>
      <c r="L35" s="43">
        <f>SUM(C35,F35,I35)</f>
        <v>5482869</v>
      </c>
      <c r="M35" s="43">
        <f>SUM(D35,G35,J35)</f>
        <v>130209</v>
      </c>
      <c r="N35" s="43">
        <f>SUM(L35:M35)</f>
        <v>5613078</v>
      </c>
      <c r="O35" s="6"/>
    </row>
    <row r="36" spans="1:15" s="29" customFormat="1" ht="10.5" customHeight="1" thickBot="1">
      <c r="A36" s="48" t="s">
        <v>177</v>
      </c>
      <c r="B36" s="16" t="s">
        <v>25</v>
      </c>
      <c r="C36" s="43">
        <f>SUM('30'!L36+'32'!L36+'34'!L36)</f>
        <v>165</v>
      </c>
      <c r="D36" s="43">
        <f>SUM('30'!M36+'32'!M36+'34'!M36)</f>
        <v>-115</v>
      </c>
      <c r="E36" s="43">
        <f>SUM(C36:D36)</f>
        <v>50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43">
        <f t="shared" si="11"/>
        <v>165</v>
      </c>
      <c r="M36" s="43">
        <f t="shared" si="11"/>
        <v>-115</v>
      </c>
      <c r="N36" s="43">
        <f>SUM(L36:M36)</f>
        <v>50</v>
      </c>
      <c r="O36" s="6"/>
    </row>
    <row r="37" spans="1:15" ht="10.5" customHeight="1" thickBot="1">
      <c r="A37" s="18" t="s">
        <v>12</v>
      </c>
      <c r="B37" s="19" t="s">
        <v>142</v>
      </c>
      <c r="C37" s="38">
        <f>SUM(C33:C36)</f>
        <v>14833877</v>
      </c>
      <c r="D37" s="38">
        <f>SUM(D33:D36)</f>
        <v>162865</v>
      </c>
      <c r="E37" s="38">
        <f aca="true" t="shared" si="12" ref="E37:J37">SUM(E33:E36)</f>
        <v>14996742</v>
      </c>
      <c r="F37" s="15">
        <f>SUM(F33:F36)</f>
        <v>0</v>
      </c>
      <c r="G37" s="15">
        <f t="shared" si="12"/>
        <v>0</v>
      </c>
      <c r="H37" s="15">
        <f>SUM(H33:H36)</f>
        <v>0</v>
      </c>
      <c r="I37" s="15">
        <f>SUM(I33:I36)</f>
        <v>-355000</v>
      </c>
      <c r="J37" s="15">
        <f t="shared" si="12"/>
        <v>0</v>
      </c>
      <c r="K37" s="15">
        <f>SUM(K33:K36)</f>
        <v>-355000</v>
      </c>
      <c r="L37" s="38">
        <f>SUM(L33:L36)</f>
        <v>14478877</v>
      </c>
      <c r="M37" s="38">
        <f>SUM(M33:M36)</f>
        <v>162865</v>
      </c>
      <c r="N37" s="38">
        <f>SUM(N33:N36)</f>
        <v>14641742</v>
      </c>
      <c r="O37" s="7"/>
    </row>
    <row r="38" spans="1:15" ht="10.5" customHeight="1">
      <c r="A38" s="48" t="s">
        <v>172</v>
      </c>
      <c r="B38" s="16" t="s">
        <v>27</v>
      </c>
      <c r="C38" s="43">
        <f>SUM('30'!L38+'32'!L38+'34'!L38)</f>
        <v>315544</v>
      </c>
      <c r="D38" s="43">
        <f>SUM('30'!M38+'32'!M38+'34'!M38)</f>
        <v>15553</v>
      </c>
      <c r="E38" s="43">
        <f>SUM(C38:D38)</f>
        <v>331097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43">
        <f aca="true" t="shared" si="13" ref="L38:M40">SUM(C38,F38)</f>
        <v>315544</v>
      </c>
      <c r="M38" s="43">
        <f t="shared" si="13"/>
        <v>15553</v>
      </c>
      <c r="N38" s="43">
        <f>SUM(L38:M38)</f>
        <v>331097</v>
      </c>
      <c r="O38" s="6"/>
    </row>
    <row r="39" spans="1:15" ht="10.5" customHeight="1">
      <c r="A39" s="48" t="s">
        <v>176</v>
      </c>
      <c r="B39" s="16" t="s">
        <v>141</v>
      </c>
      <c r="C39" s="43">
        <f>SUM('30'!L39+'32'!L39+'34'!L39)</f>
        <v>1411050</v>
      </c>
      <c r="D39" s="43">
        <f>SUM('30'!M39+'32'!M39+'34'!M39)</f>
        <v>130</v>
      </c>
      <c r="E39" s="43">
        <f>SUM(C39:D39)</f>
        <v>1411180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43">
        <f t="shared" si="13"/>
        <v>1411050</v>
      </c>
      <c r="M39" s="43">
        <f t="shared" si="13"/>
        <v>130</v>
      </c>
      <c r="N39" s="43">
        <f>SUM(L39:M39)</f>
        <v>1411180</v>
      </c>
      <c r="O39" s="6"/>
    </row>
    <row r="40" spans="1:15" s="29" customFormat="1" ht="10.5" customHeight="1" thickBot="1">
      <c r="A40" s="48" t="s">
        <v>178</v>
      </c>
      <c r="B40" s="16" t="s">
        <v>28</v>
      </c>
      <c r="C40" s="43">
        <f>SUM('30'!L40+'32'!L40+'34'!L40)</f>
        <v>73164</v>
      </c>
      <c r="D40" s="43">
        <f>SUM('30'!M40+'32'!M40+'34'!M40)</f>
        <v>0</v>
      </c>
      <c r="E40" s="43">
        <f>SUM(C40:D40)</f>
        <v>73164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43">
        <f t="shared" si="13"/>
        <v>73164</v>
      </c>
      <c r="M40" s="43">
        <f t="shared" si="13"/>
        <v>0</v>
      </c>
      <c r="N40" s="43">
        <f>SUM(L40:M40)</f>
        <v>73164</v>
      </c>
      <c r="O40" s="6"/>
    </row>
    <row r="41" spans="1:16" ht="10.5" customHeight="1" thickBot="1">
      <c r="A41" s="18" t="s">
        <v>15</v>
      </c>
      <c r="B41" s="19" t="s">
        <v>143</v>
      </c>
      <c r="C41" s="38">
        <f>SUM(C38:C40)</f>
        <v>1799758</v>
      </c>
      <c r="D41" s="38">
        <f>SUM(D38:D40)</f>
        <v>15683</v>
      </c>
      <c r="E41" s="38">
        <f aca="true" t="shared" si="14" ref="E41:J41">SUM(E38:E40)</f>
        <v>1815441</v>
      </c>
      <c r="F41" s="15">
        <f>SUM(F38:F40)</f>
        <v>0</v>
      </c>
      <c r="G41" s="15">
        <f t="shared" si="14"/>
        <v>0</v>
      </c>
      <c r="H41" s="15">
        <f>SUM(H38:H40)</f>
        <v>0</v>
      </c>
      <c r="I41" s="15">
        <f>SUM(I38:I40)</f>
        <v>0</v>
      </c>
      <c r="J41" s="15">
        <f t="shared" si="14"/>
        <v>0</v>
      </c>
      <c r="K41" s="15">
        <f>SUM(K38:K40)</f>
        <v>0</v>
      </c>
      <c r="L41" s="38">
        <f>SUM(L38:L40)</f>
        <v>1799758</v>
      </c>
      <c r="M41" s="38">
        <f>SUM(M38:M40)</f>
        <v>15683</v>
      </c>
      <c r="N41" s="38">
        <f>SUM(N38:N40)</f>
        <v>1815441</v>
      </c>
      <c r="O41" s="7"/>
      <c r="P41" s="1"/>
    </row>
    <row r="42" spans="1:15" ht="10.5" customHeight="1" thickBot="1">
      <c r="A42" s="53" t="s">
        <v>191</v>
      </c>
      <c r="B42" s="19" t="s">
        <v>19</v>
      </c>
      <c r="C42" s="38">
        <f>SUM('30'!L42+'32'!L42+'34'!L42)</f>
        <v>4596560</v>
      </c>
      <c r="D42" s="38">
        <f>SUM('30'!M42+'32'!M42+'34'!M42)</f>
        <v>32389</v>
      </c>
      <c r="E42" s="38">
        <f>SUM(C42:D42)</f>
        <v>4628949</v>
      </c>
      <c r="F42" s="15">
        <v>-4596560</v>
      </c>
      <c r="G42" s="15">
        <f>-13575-2450-16364</f>
        <v>-32389</v>
      </c>
      <c r="H42" s="15">
        <f>SUM(F42:G42)</f>
        <v>-4628949</v>
      </c>
      <c r="I42" s="68"/>
      <c r="J42" s="15"/>
      <c r="K42" s="15">
        <f>SUM(I42:J42)</f>
        <v>0</v>
      </c>
      <c r="L42" s="43">
        <f>SUM(C42,F42)+I42</f>
        <v>0</v>
      </c>
      <c r="M42" s="43">
        <f>SUM(D42,G42)+J42</f>
        <v>0</v>
      </c>
      <c r="N42" s="38">
        <f>SUM(L42:M42)</f>
        <v>0</v>
      </c>
      <c r="O42" s="7"/>
    </row>
    <row r="43" spans="1:15" ht="10.5" customHeight="1" thickBot="1">
      <c r="A43" s="53" t="s">
        <v>192</v>
      </c>
      <c r="B43" s="19" t="s">
        <v>144</v>
      </c>
      <c r="C43" s="38">
        <f>SUM('30'!L43+'32'!L43+'34'!L43)</f>
        <v>498999</v>
      </c>
      <c r="D43" s="38">
        <f>SUM('30'!M43+'32'!M43+'34'!M43)</f>
        <v>0</v>
      </c>
      <c r="E43" s="38">
        <f>SUM(C43:D43)</f>
        <v>498999</v>
      </c>
      <c r="F43" s="15"/>
      <c r="G43" s="15"/>
      <c r="H43" s="15">
        <f>SUM(F43:G43)</f>
        <v>0</v>
      </c>
      <c r="I43" s="28"/>
      <c r="J43" s="15"/>
      <c r="K43" s="15">
        <f>SUM(I43:J43)</f>
        <v>0</v>
      </c>
      <c r="L43" s="38">
        <f>SUM(C43,F43)</f>
        <v>498999</v>
      </c>
      <c r="M43" s="38">
        <f>SUM(D43,G43)</f>
        <v>0</v>
      </c>
      <c r="N43" s="38">
        <f>SUM(L43:M43)</f>
        <v>498999</v>
      </c>
      <c r="O43" s="7"/>
    </row>
    <row r="44" spans="1:15" ht="13.5" thickBot="1">
      <c r="A44" s="18" t="s">
        <v>17</v>
      </c>
      <c r="B44" s="19" t="s">
        <v>29</v>
      </c>
      <c r="C44" s="38">
        <f>SUM(C42:C43)</f>
        <v>5095559</v>
      </c>
      <c r="D44" s="38">
        <f>SUM(D42:D43)</f>
        <v>32389</v>
      </c>
      <c r="E44" s="38">
        <f aca="true" t="shared" si="15" ref="E44:J44">SUM(E42:E43)</f>
        <v>5127948</v>
      </c>
      <c r="F44" s="15">
        <f>SUM(F42:F43)</f>
        <v>-4596560</v>
      </c>
      <c r="G44" s="15">
        <f t="shared" si="15"/>
        <v>-32389</v>
      </c>
      <c r="H44" s="15">
        <f>SUM(H42:H43)</f>
        <v>-4628949</v>
      </c>
      <c r="I44" s="15">
        <f>SUM(I42:I43)</f>
        <v>0</v>
      </c>
      <c r="J44" s="15">
        <f t="shared" si="15"/>
        <v>0</v>
      </c>
      <c r="K44" s="15">
        <f>SUM(K42:K43)</f>
        <v>0</v>
      </c>
      <c r="L44" s="38">
        <f>SUM(L42:L43)</f>
        <v>498999</v>
      </c>
      <c r="M44" s="38">
        <f>SUM(M42:M43)</f>
        <v>0</v>
      </c>
      <c r="N44" s="38">
        <f>SUM(N42:N43)</f>
        <v>498999</v>
      </c>
      <c r="O44" s="6"/>
    </row>
    <row r="45" spans="1:15" ht="12.75">
      <c r="A45" s="40" t="s">
        <v>191</v>
      </c>
      <c r="B45" s="54" t="s">
        <v>22</v>
      </c>
      <c r="C45" s="84">
        <f>SUM('30'!L45+'32'!L45+'34'!L45)</f>
        <v>129653</v>
      </c>
      <c r="D45" s="84">
        <f>SUM('30'!M45+'32'!M45+'34'!M45)</f>
        <v>445</v>
      </c>
      <c r="E45" s="84">
        <f>SUM(C45:D45)</f>
        <v>130098</v>
      </c>
      <c r="F45" s="7">
        <v>-129653</v>
      </c>
      <c r="G45" s="7">
        <v>-445</v>
      </c>
      <c r="H45" s="7">
        <f>SUM(F45:G45)</f>
        <v>-130098</v>
      </c>
      <c r="I45" s="7"/>
      <c r="J45" s="7"/>
      <c r="K45" s="7">
        <f>SUM(I45:J45)</f>
        <v>0</v>
      </c>
      <c r="L45" s="84">
        <f>SUM(C45,F45)</f>
        <v>0</v>
      </c>
      <c r="M45" s="84">
        <f>SUM(D45,G45)</f>
        <v>0</v>
      </c>
      <c r="N45" s="84">
        <f>SUM(L45:M45)</f>
        <v>0</v>
      </c>
      <c r="O45" s="6"/>
    </row>
    <row r="46" spans="1:15" ht="13.5" thickBot="1">
      <c r="A46" s="40" t="s">
        <v>192</v>
      </c>
      <c r="B46" s="54" t="s">
        <v>145</v>
      </c>
      <c r="C46" s="84">
        <f>SUM('30'!L46+'32'!L46+'34'!L46)</f>
        <v>3526577</v>
      </c>
      <c r="D46" s="84">
        <f>SUM('30'!M46+'32'!M46+'34'!M46)</f>
        <v>0</v>
      </c>
      <c r="E46" s="84">
        <f>SUM(C46:D46)</f>
        <v>3526577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84">
        <f>SUM(C46,F46)</f>
        <v>3526577</v>
      </c>
      <c r="M46" s="84">
        <f>SUM(D46,G46)</f>
        <v>0</v>
      </c>
      <c r="N46" s="84">
        <f>SUM(L46:M46)</f>
        <v>3526577</v>
      </c>
      <c r="O46" s="6"/>
    </row>
    <row r="47" spans="1:15" ht="13.5" thickBot="1">
      <c r="A47" s="41" t="s">
        <v>20</v>
      </c>
      <c r="B47" s="55" t="s">
        <v>30</v>
      </c>
      <c r="C47" s="88">
        <f>SUM(C45:C46)</f>
        <v>3656230</v>
      </c>
      <c r="D47" s="88">
        <f>SUM(D45:D46)</f>
        <v>445</v>
      </c>
      <c r="E47" s="88">
        <f aca="true" t="shared" si="16" ref="E47:J47">SUM(E45:E46)</f>
        <v>3656675</v>
      </c>
      <c r="F47" s="28">
        <f>SUM(F45:F46)</f>
        <v>-129653</v>
      </c>
      <c r="G47" s="28">
        <f t="shared" si="16"/>
        <v>-445</v>
      </c>
      <c r="H47" s="28">
        <f>SUM(H45:H46)</f>
        <v>-130098</v>
      </c>
      <c r="I47" s="28">
        <f>SUM(I45:I46)</f>
        <v>0</v>
      </c>
      <c r="J47" s="28">
        <f t="shared" si="16"/>
        <v>0</v>
      </c>
      <c r="K47" s="28">
        <f>SUM(K45:K46)</f>
        <v>0</v>
      </c>
      <c r="L47" s="88">
        <f>SUM(L45:L46)</f>
        <v>3526577</v>
      </c>
      <c r="M47" s="88">
        <f>SUM(M45:M46)</f>
        <v>0</v>
      </c>
      <c r="N47" s="88">
        <f>SUM(N45:N46)</f>
        <v>3526577</v>
      </c>
      <c r="O47" s="6"/>
    </row>
    <row r="48" spans="1:15" ht="13.5" thickBot="1">
      <c r="A48" s="40" t="s">
        <v>179</v>
      </c>
      <c r="B48" s="54" t="s">
        <v>152</v>
      </c>
      <c r="C48" s="84">
        <f>SUM('30'!L48+'32'!L48+'34'!L48)</f>
        <v>0</v>
      </c>
      <c r="D48" s="84">
        <f>SUM('30'!M48+'32'!M48+'34'!M48)</f>
        <v>0</v>
      </c>
      <c r="E48" s="84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84">
        <f>SUM(C48,F48)+I48</f>
        <v>0</v>
      </c>
      <c r="M48" s="84">
        <f>SUM(D48,G48)+J48</f>
        <v>0</v>
      </c>
      <c r="N48" s="84">
        <f>SUM(L48:M48)</f>
        <v>0</v>
      </c>
      <c r="O48" s="6"/>
    </row>
    <row r="49" spans="1:15" ht="13.5" thickBot="1">
      <c r="A49" s="41" t="s">
        <v>149</v>
      </c>
      <c r="B49" s="55" t="s">
        <v>151</v>
      </c>
      <c r="C49" s="88">
        <f>SUM(C47,C44,C48)</f>
        <v>8751789</v>
      </c>
      <c r="D49" s="88">
        <f>SUM(D47,D44,D48)</f>
        <v>32834</v>
      </c>
      <c r="E49" s="88">
        <f aca="true" t="shared" si="17" ref="E49:J49">SUM(E47,E44,E48)</f>
        <v>8784623</v>
      </c>
      <c r="F49" s="28">
        <f>SUM(F47,F44,F48)</f>
        <v>-4726213</v>
      </c>
      <c r="G49" s="28">
        <f t="shared" si="17"/>
        <v>-32834</v>
      </c>
      <c r="H49" s="28">
        <f>SUM(H47,H44,H48)</f>
        <v>-4759047</v>
      </c>
      <c r="I49" s="28">
        <f>SUM(I47,I44,I48)</f>
        <v>0</v>
      </c>
      <c r="J49" s="28">
        <f t="shared" si="17"/>
        <v>0</v>
      </c>
      <c r="K49" s="28">
        <f>SUM(K47,K44,K48)</f>
        <v>0</v>
      </c>
      <c r="L49" s="88">
        <f>SUM(L47,L44,L48)</f>
        <v>4025576</v>
      </c>
      <c r="M49" s="88">
        <f>SUM(M47,M44,M48)</f>
        <v>0</v>
      </c>
      <c r="N49" s="88">
        <f>SUM(N47,N44,N48)</f>
        <v>4025576</v>
      </c>
      <c r="O49" s="6"/>
    </row>
    <row r="50" spans="1:15" s="51" customFormat="1" ht="13.5" thickBot="1">
      <c r="A50" s="23"/>
      <c r="B50" s="29" t="s">
        <v>155</v>
      </c>
      <c r="C50" s="43">
        <f>SUM(C49,C41,C37)</f>
        <v>25385424</v>
      </c>
      <c r="D50" s="43">
        <f>SUM(D49,D41,D37)</f>
        <v>211382</v>
      </c>
      <c r="E50" s="43">
        <f aca="true" t="shared" si="18" ref="E50:J50">SUM(E49,E41,E37)</f>
        <v>25596806</v>
      </c>
      <c r="F50" s="6">
        <f>SUM(F49,F41,F37)</f>
        <v>-4726213</v>
      </c>
      <c r="G50" s="6">
        <f t="shared" si="18"/>
        <v>-32834</v>
      </c>
      <c r="H50" s="6">
        <f>SUM(H49,H41,H37)</f>
        <v>-4759047</v>
      </c>
      <c r="I50" s="6">
        <f>SUM(I49,I41,I37)</f>
        <v>-355000</v>
      </c>
      <c r="J50" s="6">
        <f t="shared" si="18"/>
        <v>0</v>
      </c>
      <c r="K50" s="6">
        <f>SUM(K49,K41,K37)</f>
        <v>-355000</v>
      </c>
      <c r="L50" s="43">
        <f>SUM(L49,L41,L37)</f>
        <v>20304211</v>
      </c>
      <c r="M50" s="43">
        <f>SUM(M49,M41,M37)</f>
        <v>178548</v>
      </c>
      <c r="N50" s="43">
        <f>SUM(N49,N41,N37)</f>
        <v>20482759</v>
      </c>
      <c r="O50" s="7"/>
    </row>
    <row r="51" spans="1:15" ht="13.5" thickBot="1">
      <c r="A51" s="57"/>
      <c r="B51" s="58" t="s">
        <v>31</v>
      </c>
      <c r="C51" s="105">
        <f>SUM('30'!L51+'32'!L51+'34'!L51)</f>
        <v>656.5</v>
      </c>
      <c r="D51" s="105">
        <f>SUM('30'!M51+'32'!M51+'34'!M51)</f>
        <v>0</v>
      </c>
      <c r="E51" s="105">
        <f>SUM('30'!N51+'32'!N51+'34'!N51)</f>
        <v>656.5</v>
      </c>
      <c r="F51" s="69"/>
      <c r="G51" s="69"/>
      <c r="H51" s="69"/>
      <c r="I51" s="69"/>
      <c r="J51" s="69"/>
      <c r="K51" s="69"/>
      <c r="L51" s="106">
        <f aca="true" t="shared" si="19" ref="L51:N52">SUM(C51,F51)</f>
        <v>656.5</v>
      </c>
      <c r="M51" s="106">
        <f t="shared" si="19"/>
        <v>0</v>
      </c>
      <c r="N51" s="106">
        <f t="shared" si="19"/>
        <v>656.5</v>
      </c>
      <c r="O51" s="70"/>
    </row>
    <row r="52" spans="1:15" ht="13.5" thickBot="1">
      <c r="A52" s="59"/>
      <c r="B52" s="58" t="s">
        <v>32</v>
      </c>
      <c r="C52" s="90">
        <f>SUM('30'!L52+'32'!L52+'34'!L52)</f>
        <v>26</v>
      </c>
      <c r="D52" s="90">
        <f>SUM('30'!M52+'32'!M52+'34'!M52)</f>
        <v>0</v>
      </c>
      <c r="E52" s="90">
        <f>SUM('30'!N52+'32'!N52+'34'!N52)</f>
        <v>26</v>
      </c>
      <c r="F52" s="27"/>
      <c r="G52" s="27"/>
      <c r="H52" s="27"/>
      <c r="I52" s="27"/>
      <c r="J52" s="27"/>
      <c r="K52" s="27"/>
      <c r="L52" s="99">
        <f t="shared" si="19"/>
        <v>26</v>
      </c>
      <c r="M52" s="99">
        <f t="shared" si="19"/>
        <v>0</v>
      </c>
      <c r="N52" s="99">
        <f t="shared" si="19"/>
        <v>26</v>
      </c>
      <c r="O52" s="1"/>
    </row>
    <row r="54" spans="11:14" ht="12.75">
      <c r="K54" s="30"/>
      <c r="L54" s="1"/>
      <c r="M54" s="1"/>
      <c r="N54" s="1"/>
    </row>
    <row r="55" spans="5:11" ht="4.5" customHeight="1">
      <c r="E55" s="1"/>
      <c r="K55" s="30"/>
    </row>
    <row r="56" spans="5:15" ht="12.75">
      <c r="E56" s="1"/>
      <c r="K56" s="30"/>
      <c r="L56" s="1"/>
      <c r="M56" s="1"/>
      <c r="N56" s="1">
        <f>SUM(N37+N41)</f>
        <v>16457183</v>
      </c>
      <c r="O56" s="1"/>
    </row>
    <row r="57" ht="5.25" customHeight="1">
      <c r="K57" s="30"/>
    </row>
    <row r="58" spans="11:14" ht="12.75">
      <c r="K58" s="30"/>
      <c r="L58" s="1"/>
      <c r="M58" s="1"/>
      <c r="N58" s="1"/>
    </row>
    <row r="59" ht="5.25" customHeight="1">
      <c r="K59" s="30"/>
    </row>
    <row r="60" spans="11:15" ht="12.75">
      <c r="K60" s="30"/>
      <c r="L60" s="1"/>
      <c r="M60" s="1"/>
      <c r="N60" s="1"/>
      <c r="O60" s="1"/>
    </row>
    <row r="61" ht="8.25" customHeight="1"/>
    <row r="62" ht="8.25" customHeight="1"/>
    <row r="63" spans="12:15" ht="12.75">
      <c r="L63" s="1"/>
      <c r="M63" s="1"/>
      <c r="N63" s="1"/>
      <c r="O63" s="1"/>
    </row>
    <row r="65" spans="12:14" ht="12.75">
      <c r="L65" s="1"/>
      <c r="M65" s="1"/>
      <c r="N65" s="1"/>
    </row>
    <row r="67" ht="12.75">
      <c r="N67" s="1"/>
    </row>
    <row r="68" ht="12.75">
      <c r="N68" s="1"/>
    </row>
    <row r="69" ht="12.75">
      <c r="N69" s="1"/>
    </row>
    <row r="71" ht="12.75">
      <c r="N71" s="1"/>
    </row>
  </sheetData>
  <sheetProtection selectLockedCells="1" selectUnlockedCells="1"/>
  <mergeCells count="21">
    <mergeCell ref="I5:I6"/>
    <mergeCell ref="B1:N1"/>
    <mergeCell ref="A3:B6"/>
    <mergeCell ref="C3:E4"/>
    <mergeCell ref="F3:H4"/>
    <mergeCell ref="L3:N4"/>
    <mergeCell ref="A7:B7"/>
    <mergeCell ref="M5:M6"/>
    <mergeCell ref="I3:K4"/>
    <mergeCell ref="F5:F6"/>
    <mergeCell ref="N5:N6"/>
    <mergeCell ref="A8:B8"/>
    <mergeCell ref="L5:L6"/>
    <mergeCell ref="K5:K6"/>
    <mergeCell ref="A29:B29"/>
    <mergeCell ref="J5:J6"/>
    <mergeCell ref="D5:D6"/>
    <mergeCell ref="E5:E6"/>
    <mergeCell ref="H5:H6"/>
    <mergeCell ref="G5:G6"/>
    <mergeCell ref="C5:C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5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7" width="9.375" style="13" customWidth="1"/>
    <col min="8" max="8" width="10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>
      <c r="N2" s="16" t="s">
        <v>0</v>
      </c>
    </row>
    <row r="3" spans="1:14" ht="9" customHeight="1">
      <c r="A3" s="113" t="s">
        <v>1</v>
      </c>
      <c r="B3" s="113"/>
      <c r="C3" s="115">
        <v>1012</v>
      </c>
      <c r="D3" s="115"/>
      <c r="E3" s="115"/>
      <c r="F3" s="115">
        <v>1013</v>
      </c>
      <c r="G3" s="115"/>
      <c r="H3" s="115"/>
      <c r="I3" s="115">
        <v>1014</v>
      </c>
      <c r="J3" s="115"/>
      <c r="K3" s="115"/>
      <c r="L3" s="115">
        <v>1015</v>
      </c>
      <c r="M3" s="115"/>
      <c r="N3" s="115"/>
    </row>
    <row r="4" spans="1:15" s="17" customFormat="1" ht="22.5" customHeight="1" thickBot="1">
      <c r="A4" s="113"/>
      <c r="B4" s="113"/>
      <c r="C4" s="109" t="s">
        <v>41</v>
      </c>
      <c r="D4" s="109"/>
      <c r="E4" s="109"/>
      <c r="F4" s="109" t="s">
        <v>42</v>
      </c>
      <c r="G4" s="109"/>
      <c r="H4" s="109"/>
      <c r="I4" s="108" t="s">
        <v>43</v>
      </c>
      <c r="J4" s="108"/>
      <c r="K4" s="108"/>
      <c r="L4" s="120"/>
      <c r="M4" s="120"/>
      <c r="N4" s="120"/>
      <c r="O4" s="95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1000</v>
      </c>
      <c r="J9" s="1"/>
      <c r="K9" s="1">
        <f>SUM(I9:J9)</f>
        <v>1000</v>
      </c>
      <c r="L9" s="1">
        <v>0</v>
      </c>
      <c r="M9" s="1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446</v>
      </c>
      <c r="J10" s="1">
        <v>335</v>
      </c>
      <c r="K10" s="1">
        <f>SUM(I10:J10)</f>
        <v>781</v>
      </c>
      <c r="L10" s="1">
        <v>0</v>
      </c>
      <c r="M10" s="1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1455</v>
      </c>
      <c r="J11" s="1">
        <v>199</v>
      </c>
      <c r="K11" s="1">
        <f>SUM(I11:J11)</f>
        <v>1654</v>
      </c>
      <c r="L11" s="1">
        <v>0</v>
      </c>
      <c r="M11" s="1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0</v>
      </c>
      <c r="G13" s="1"/>
      <c r="H13" s="1">
        <f>SUM(F13:G13)</f>
        <v>0</v>
      </c>
      <c r="I13" s="1">
        <v>0</v>
      </c>
      <c r="J13" s="1"/>
      <c r="K13" s="1">
        <f>SUM(I13:J13)</f>
        <v>0</v>
      </c>
      <c r="L13" s="1">
        <v>0</v>
      </c>
      <c r="M13" s="1"/>
      <c r="N13" s="1">
        <f>SUM(L13:M13)</f>
        <v>0</v>
      </c>
      <c r="P13" s="1"/>
    </row>
    <row r="14" spans="1:16" ht="10.5" customHeight="1">
      <c r="A14" s="18" t="s">
        <v>12</v>
      </c>
      <c r="B14" s="19" t="s">
        <v>131</v>
      </c>
      <c r="C14" s="15">
        <v>0</v>
      </c>
      <c r="D14" s="15">
        <f aca="true" t="shared" si="0" ref="D14:M14">SUM(D9:D13)</f>
        <v>0</v>
      </c>
      <c r="E14" s="15">
        <f t="shared" si="0"/>
        <v>0</v>
      </c>
      <c r="F14" s="15">
        <v>0</v>
      </c>
      <c r="G14" s="15">
        <f t="shared" si="0"/>
        <v>0</v>
      </c>
      <c r="H14" s="15">
        <f>SUM(H9:H13)</f>
        <v>0</v>
      </c>
      <c r="I14" s="15">
        <f>SUM(I9:I13)</f>
        <v>2901</v>
      </c>
      <c r="J14" s="15">
        <f t="shared" si="0"/>
        <v>534</v>
      </c>
      <c r="K14" s="15">
        <f>SUM(K9:K13)</f>
        <v>3435</v>
      </c>
      <c r="L14" s="15">
        <v>0</v>
      </c>
      <c r="M14" s="15">
        <f t="shared" si="0"/>
        <v>0</v>
      </c>
      <c r="N14" s="15">
        <f>SUM(N9:N13)</f>
        <v>0</v>
      </c>
      <c r="P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  <c r="P16" s="1"/>
      <c r="Q16" s="1"/>
    </row>
    <row r="17" spans="1:16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1"/>
    </row>
    <row r="21" spans="1:16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P21" s="1"/>
    </row>
    <row r="22" spans="1:16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P22" s="1"/>
    </row>
    <row r="23" spans="1:15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  <c r="O23" s="13"/>
    </row>
    <row r="24" spans="1:16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  <c r="O24" s="6"/>
      <c r="P24" s="1"/>
    </row>
    <row r="25" spans="1:16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  <c r="P25" s="1"/>
    </row>
    <row r="26" spans="1:16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  <c r="P26" s="1"/>
    </row>
    <row r="27" spans="1:16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  <c r="P27" s="1"/>
    </row>
    <row r="28" spans="1:16" s="29" customFormat="1" ht="10.5" customHeight="1">
      <c r="A28" s="23"/>
      <c r="B28" s="29" t="s">
        <v>154</v>
      </c>
      <c r="C28" s="6">
        <v>0</v>
      </c>
      <c r="D28" s="6">
        <f aca="true" t="shared" si="5" ref="D28:M28">SUM(D27,D18,D14)</f>
        <v>0</v>
      </c>
      <c r="E28" s="6">
        <f t="shared" si="5"/>
        <v>0</v>
      </c>
      <c r="F28" s="6">
        <v>0</v>
      </c>
      <c r="G28" s="6">
        <f t="shared" si="5"/>
        <v>0</v>
      </c>
      <c r="H28" s="6">
        <f>SUM(H27,H18,H14)</f>
        <v>0</v>
      </c>
      <c r="I28" s="6">
        <f>SUM(I14)</f>
        <v>2901</v>
      </c>
      <c r="J28" s="6">
        <f t="shared" si="5"/>
        <v>534</v>
      </c>
      <c r="K28" s="6">
        <f>SUM(K27,K18,K14)</f>
        <v>3435</v>
      </c>
      <c r="L28" s="6">
        <v>0</v>
      </c>
      <c r="M28" s="6">
        <f t="shared" si="5"/>
        <v>0</v>
      </c>
      <c r="N28" s="6">
        <f>SUM(N27,N18,N14)</f>
        <v>0</v>
      </c>
      <c r="O28" s="6"/>
      <c r="P28" s="5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P29" s="1"/>
      <c r="U29" s="67"/>
    </row>
    <row r="30" spans="1:16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  <c r="P30" s="1"/>
    </row>
    <row r="31" spans="1:16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  <c r="P31" s="1"/>
    </row>
    <row r="32" spans="1:16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  <c r="P32" s="1"/>
    </row>
    <row r="33" spans="1:16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  <c r="P33" s="1"/>
    </row>
    <row r="34" spans="1:16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  <c r="P34" s="1"/>
    </row>
    <row r="35" spans="1:16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  <c r="P35" s="1"/>
    </row>
    <row r="36" spans="1:16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  <c r="P36" s="1"/>
    </row>
    <row r="37" spans="1:37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P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P39" s="1"/>
      <c r="Q39" s="6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O40" s="6"/>
      <c r="P40" s="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1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customHeight="1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51" customFormat="1" ht="12.75" customHeight="1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14" ht="13.5" customHeigh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27"/>
      <c r="G52" s="27"/>
      <c r="H52" s="27"/>
      <c r="I52" s="27"/>
      <c r="J52" s="27"/>
      <c r="K52" s="27"/>
      <c r="L52" s="71"/>
      <c r="M52" s="27"/>
      <c r="N52" s="71"/>
    </row>
    <row r="55" spans="8:9" ht="12.75">
      <c r="H55" s="1"/>
      <c r="I55" s="36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H21" sqref="H21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12.37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13" t="s">
        <v>1</v>
      </c>
      <c r="B3" s="113"/>
      <c r="C3" s="115">
        <v>1016</v>
      </c>
      <c r="D3" s="115"/>
      <c r="E3" s="115"/>
      <c r="F3" s="115">
        <v>1017</v>
      </c>
      <c r="G3" s="115"/>
      <c r="H3" s="115"/>
      <c r="I3" s="115">
        <v>1018</v>
      </c>
      <c r="J3" s="115"/>
      <c r="K3" s="127"/>
      <c r="L3" s="121">
        <v>1019</v>
      </c>
      <c r="M3" s="122"/>
      <c r="N3" s="123"/>
    </row>
    <row r="4" spans="1:15" s="17" customFormat="1" ht="22.5" customHeight="1" thickBot="1">
      <c r="A4" s="113"/>
      <c r="B4" s="113"/>
      <c r="C4" s="109" t="s">
        <v>193</v>
      </c>
      <c r="D4" s="109"/>
      <c r="E4" s="109"/>
      <c r="F4" s="109" t="s">
        <v>45</v>
      </c>
      <c r="G4" s="109"/>
      <c r="H4" s="109"/>
      <c r="I4" s="109" t="s">
        <v>46</v>
      </c>
      <c r="J4" s="109"/>
      <c r="K4" s="109"/>
      <c r="L4" s="124"/>
      <c r="M4" s="125"/>
      <c r="N4" s="126"/>
      <c r="O4" s="95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750</v>
      </c>
      <c r="D9" s="1">
        <v>750</v>
      </c>
      <c r="E9" s="1">
        <f>SUM(C9:D9)</f>
        <v>1500</v>
      </c>
      <c r="F9" s="1">
        <v>59539</v>
      </c>
      <c r="G9" s="1">
        <f>20154+431</f>
        <v>20585</v>
      </c>
      <c r="H9" s="1">
        <f>SUM(F9:G9)</f>
        <v>80124</v>
      </c>
      <c r="I9" s="1">
        <v>0</v>
      </c>
      <c r="J9" s="1">
        <v>298</v>
      </c>
      <c r="K9" s="1">
        <f>SUM(I9:J9)</f>
        <v>298</v>
      </c>
      <c r="L9" s="34">
        <v>0</v>
      </c>
      <c r="M9" s="34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371</v>
      </c>
      <c r="D10" s="1">
        <v>521</v>
      </c>
      <c r="E10" s="1">
        <f>SUM(C10:D10)</f>
        <v>892</v>
      </c>
      <c r="F10" s="1">
        <v>27380</v>
      </c>
      <c r="G10" s="1">
        <f>11380+139+255</f>
        <v>11774</v>
      </c>
      <c r="H10" s="1">
        <f>SUM(F10:G10)</f>
        <v>39154</v>
      </c>
      <c r="I10" s="1">
        <v>0</v>
      </c>
      <c r="J10" s="1">
        <v>1872</v>
      </c>
      <c r="K10" s="1">
        <f>SUM(I10:J10)</f>
        <v>1872</v>
      </c>
      <c r="L10" s="34">
        <v>0</v>
      </c>
      <c r="M10" s="34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1673</v>
      </c>
      <c r="D11" s="1">
        <v>1303</v>
      </c>
      <c r="E11" s="1">
        <f>SUM(C11:D11)</f>
        <v>2976</v>
      </c>
      <c r="F11" s="1">
        <v>211202</v>
      </c>
      <c r="G11" s="1">
        <f>81+500</f>
        <v>581</v>
      </c>
      <c r="H11" s="1">
        <f>SUM(F11:G11)</f>
        <v>211783</v>
      </c>
      <c r="I11" s="1">
        <v>452428</v>
      </c>
      <c r="J11" s="1">
        <f>120+4283</f>
        <v>4403</v>
      </c>
      <c r="K11" s="1">
        <f>SUM(I11:J11)</f>
        <v>456831</v>
      </c>
      <c r="L11" s="34">
        <v>0</v>
      </c>
      <c r="M11" s="34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34">
        <v>0</v>
      </c>
      <c r="M12" s="34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0</v>
      </c>
      <c r="D13" s="3"/>
      <c r="E13" s="1">
        <f>SUM(C13:D13)</f>
        <v>0</v>
      </c>
      <c r="F13" s="1">
        <v>12638</v>
      </c>
      <c r="G13" s="1"/>
      <c r="H13" s="1">
        <f>SUM(F13:G13)</f>
        <v>12638</v>
      </c>
      <c r="I13" s="1">
        <v>0</v>
      </c>
      <c r="J13" s="1"/>
      <c r="K13" s="1">
        <f>SUM(I13:J13)</f>
        <v>0</v>
      </c>
      <c r="L13" s="34">
        <v>0</v>
      </c>
      <c r="M13" s="34"/>
      <c r="N13" s="1">
        <f>SUM(L13:M13)</f>
        <v>0</v>
      </c>
      <c r="P13" s="1"/>
    </row>
    <row r="14" spans="1:17" ht="10.5" customHeight="1">
      <c r="A14" s="18" t="s">
        <v>12</v>
      </c>
      <c r="B14" s="19" t="s">
        <v>131</v>
      </c>
      <c r="C14" s="15">
        <f>SUM(C9:C13)</f>
        <v>2794</v>
      </c>
      <c r="D14" s="15">
        <f aca="true" t="shared" si="0" ref="D14:M14">SUM(D9:D13)</f>
        <v>2574</v>
      </c>
      <c r="E14" s="15">
        <f t="shared" si="0"/>
        <v>5368</v>
      </c>
      <c r="F14" s="15">
        <f>SUM(F9:F13)</f>
        <v>310759</v>
      </c>
      <c r="G14" s="15">
        <f t="shared" si="0"/>
        <v>32940</v>
      </c>
      <c r="H14" s="15">
        <f>SUM(H9:H13)</f>
        <v>343699</v>
      </c>
      <c r="I14" s="15">
        <f>SUM(I9:I13)</f>
        <v>452428</v>
      </c>
      <c r="J14" s="15">
        <f t="shared" si="0"/>
        <v>6573</v>
      </c>
      <c r="K14" s="15">
        <f>SUM(K9:K13)</f>
        <v>459001</v>
      </c>
      <c r="L14" s="15">
        <v>0</v>
      </c>
      <c r="M14" s="15">
        <f t="shared" si="0"/>
        <v>0</v>
      </c>
      <c r="N14" s="15">
        <f>SUM(N9:N13)</f>
        <v>0</v>
      </c>
      <c r="P14" s="1"/>
      <c r="Q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6">
        <v>0</v>
      </c>
      <c r="M15" s="6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6">
        <v>0</v>
      </c>
      <c r="M16" s="6"/>
      <c r="N16" s="1">
        <f>SUM(L16:M16)</f>
        <v>0</v>
      </c>
      <c r="P16" s="1"/>
      <c r="Q16" s="1"/>
    </row>
    <row r="17" spans="1:17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6">
        <v>0</v>
      </c>
      <c r="M17" s="6"/>
      <c r="N17" s="1">
        <f>SUM(L17:M17)</f>
        <v>0</v>
      </c>
      <c r="O17" s="6"/>
      <c r="P17" s="1"/>
      <c r="Q17" s="6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>
        <v>83862</v>
      </c>
      <c r="H20" s="15">
        <f>SUM(F20:G20)</f>
        <v>83862</v>
      </c>
      <c r="I20" s="15"/>
      <c r="J20" s="15"/>
      <c r="K20" s="15"/>
      <c r="L20" s="15"/>
      <c r="M20" s="15"/>
      <c r="N20" s="15"/>
      <c r="P20" s="1"/>
    </row>
    <row r="21" spans="1:16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83862</v>
      </c>
      <c r="H21" s="15">
        <f t="shared" si="2"/>
        <v>83862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P21" s="1"/>
    </row>
    <row r="22" spans="1:16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P22" s="1"/>
    </row>
    <row r="23" spans="1:15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  <c r="O23" s="13"/>
    </row>
    <row r="24" spans="1:16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6">
        <v>0</v>
      </c>
      <c r="M24" s="6"/>
      <c r="N24" s="7">
        <f>SUM(L24:M24)</f>
        <v>0</v>
      </c>
      <c r="O24" s="6"/>
      <c r="P24" s="1"/>
    </row>
    <row r="25" spans="1:16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  <c r="P25" s="1"/>
    </row>
    <row r="26" spans="1:16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  <c r="P26" s="1"/>
    </row>
    <row r="27" spans="1:16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83862</v>
      </c>
      <c r="H27" s="28">
        <f>SUM(H21,H25,H26)</f>
        <v>83862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  <c r="P27" s="1"/>
    </row>
    <row r="28" spans="1:16" s="29" customFormat="1" ht="10.5" customHeight="1">
      <c r="A28" s="23"/>
      <c r="B28" s="29" t="s">
        <v>154</v>
      </c>
      <c r="C28" s="6">
        <f>SUM(C14)</f>
        <v>2794</v>
      </c>
      <c r="D28" s="6">
        <f aca="true" t="shared" si="5" ref="D28:M28">SUM(D27,D18,D14)</f>
        <v>2574</v>
      </c>
      <c r="E28" s="6">
        <f t="shared" si="5"/>
        <v>5368</v>
      </c>
      <c r="F28" s="6">
        <f>SUM(F14)</f>
        <v>310759</v>
      </c>
      <c r="G28" s="6">
        <f t="shared" si="5"/>
        <v>116802</v>
      </c>
      <c r="H28" s="6">
        <f>SUM(H27,H18,H14)</f>
        <v>427561</v>
      </c>
      <c r="I28" s="6">
        <f>SUM(I14)</f>
        <v>452428</v>
      </c>
      <c r="J28" s="6">
        <f t="shared" si="5"/>
        <v>6573</v>
      </c>
      <c r="K28" s="6">
        <f>SUM(K27,K18,K14)</f>
        <v>459001</v>
      </c>
      <c r="L28" s="6">
        <v>0</v>
      </c>
      <c r="M28" s="6">
        <f t="shared" si="5"/>
        <v>0</v>
      </c>
      <c r="N28" s="6">
        <f>SUM(N27,N18,N14)</f>
        <v>0</v>
      </c>
      <c r="O28" s="6"/>
      <c r="P28" s="5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P29" s="1"/>
      <c r="U29" s="67"/>
    </row>
    <row r="30" spans="1:16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6">
        <v>0</v>
      </c>
      <c r="M30" s="6"/>
      <c r="N30" s="1">
        <f>SUM(L30:M30)</f>
        <v>0</v>
      </c>
      <c r="P30" s="1"/>
    </row>
    <row r="31" spans="1:16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6">
        <v>0</v>
      </c>
      <c r="M31" s="6"/>
      <c r="N31" s="1">
        <f>SUM(L31:M31)</f>
        <v>0</v>
      </c>
      <c r="P31" s="1"/>
    </row>
    <row r="32" spans="1:16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6">
        <v>0</v>
      </c>
      <c r="M32" s="6"/>
      <c r="N32" s="1">
        <f>SUM(L32:M32)</f>
        <v>0</v>
      </c>
      <c r="P32" s="1"/>
    </row>
    <row r="33" spans="1:16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  <c r="P33" s="1"/>
    </row>
    <row r="34" spans="1:16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6">
        <v>0</v>
      </c>
      <c r="M34" s="6"/>
      <c r="N34" s="1">
        <f>SUM(L34:M34)</f>
        <v>0</v>
      </c>
      <c r="P34" s="1"/>
    </row>
    <row r="35" spans="1:16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6">
        <v>0</v>
      </c>
      <c r="M35" s="6"/>
      <c r="N35" s="1">
        <f>SUM(L35:M35)</f>
        <v>0</v>
      </c>
      <c r="P35" s="1"/>
    </row>
    <row r="36" spans="1:16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6">
        <v>0</v>
      </c>
      <c r="M36" s="6"/>
      <c r="N36" s="1">
        <f>SUM(L36:M36)</f>
        <v>0</v>
      </c>
      <c r="P36" s="1"/>
    </row>
    <row r="37" spans="1:37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6">
        <v>0</v>
      </c>
      <c r="M38" s="6"/>
      <c r="N38" s="1">
        <f>SUM(L38:M38)</f>
        <v>0</v>
      </c>
      <c r="P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6">
        <v>0</v>
      </c>
      <c r="M39" s="6"/>
      <c r="N39" s="1">
        <f>SUM(L39:M39)</f>
        <v>0</v>
      </c>
      <c r="P39" s="1"/>
      <c r="Q39" s="6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6">
        <v>0</v>
      </c>
      <c r="M40" s="6"/>
      <c r="N40" s="1">
        <f>SUM(L40:M40)</f>
        <v>0</v>
      </c>
      <c r="O40" s="6"/>
      <c r="P40" s="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1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customHeight="1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51" customFormat="1" ht="12.75" customHeight="1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14" ht="13.5" customHeigh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27"/>
      <c r="G52" s="27"/>
      <c r="H52" s="27"/>
      <c r="I52" s="27"/>
      <c r="J52" s="27"/>
      <c r="K52" s="27"/>
      <c r="L52" s="92"/>
      <c r="M52" s="58"/>
      <c r="N52" s="92"/>
    </row>
  </sheetData>
  <sheetProtection selectLockedCells="1" selectUnlockedCells="1"/>
  <mergeCells count="25">
    <mergeCell ref="L5:L6"/>
    <mergeCell ref="C5:C6"/>
    <mergeCell ref="A7:B7"/>
    <mergeCell ref="H5:H6"/>
    <mergeCell ref="I5:I6"/>
    <mergeCell ref="J5:J6"/>
    <mergeCell ref="E5:E6"/>
    <mergeCell ref="F5:F6"/>
    <mergeCell ref="C4:E4"/>
    <mergeCell ref="F4:H4"/>
    <mergeCell ref="I4:K4"/>
    <mergeCell ref="K5:K6"/>
    <mergeCell ref="D5:D6"/>
    <mergeCell ref="A29:B29"/>
    <mergeCell ref="A8:B8"/>
    <mergeCell ref="M5:M6"/>
    <mergeCell ref="L3:N3"/>
    <mergeCell ref="L4:N4"/>
    <mergeCell ref="G5:G6"/>
    <mergeCell ref="N5:N6"/>
    <mergeCell ref="B1:N1"/>
    <mergeCell ref="A3:B6"/>
    <mergeCell ref="C3:E3"/>
    <mergeCell ref="F3:H3"/>
    <mergeCell ref="I3:K3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X52"/>
  <sheetViews>
    <sheetView zoomScalePageLayoutView="0" workbookViewId="0" topLeftCell="A1">
      <selection activeCell="U33" sqref="U33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13" t="s">
        <v>1</v>
      </c>
      <c r="B3" s="113"/>
      <c r="C3" s="115">
        <v>1020</v>
      </c>
      <c r="D3" s="115"/>
      <c r="E3" s="115"/>
      <c r="F3" s="115">
        <v>1021</v>
      </c>
      <c r="G3" s="115"/>
      <c r="H3" s="115"/>
      <c r="I3" s="115">
        <v>1022</v>
      </c>
      <c r="J3" s="115"/>
      <c r="K3" s="115"/>
      <c r="L3" s="128" t="s">
        <v>44</v>
      </c>
      <c r="M3" s="128"/>
      <c r="N3" s="128"/>
    </row>
    <row r="4" spans="1:15" s="17" customFormat="1" ht="22.5" customHeight="1" thickBot="1">
      <c r="A4" s="113"/>
      <c r="B4" s="113"/>
      <c r="C4" s="109" t="s">
        <v>127</v>
      </c>
      <c r="D4" s="109"/>
      <c r="E4" s="109"/>
      <c r="F4" s="109" t="s">
        <v>195</v>
      </c>
      <c r="G4" s="109"/>
      <c r="H4" s="109"/>
      <c r="I4" s="109" t="s">
        <v>200</v>
      </c>
      <c r="J4" s="109"/>
      <c r="K4" s="109"/>
      <c r="L4" s="128"/>
      <c r="M4" s="128"/>
      <c r="N4" s="128"/>
      <c r="O4" s="95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/>
      <c r="D9" s="1">
        <v>1500</v>
      </c>
      <c r="E9" s="1">
        <f>SUM(C9:D9)</f>
        <v>1500</v>
      </c>
      <c r="F9" s="1"/>
      <c r="G9" s="1"/>
      <c r="H9" s="1">
        <f>SUM(F9:G9)</f>
        <v>0</v>
      </c>
      <c r="I9" s="1">
        <v>760</v>
      </c>
      <c r="J9" s="1"/>
      <c r="K9" s="1">
        <f>SUM(I9:J9)</f>
        <v>760</v>
      </c>
      <c r="L9" s="6">
        <f>1!C9+1!F9+1!I9+1!L9+2!C9+2!F9+2!I9+2!L9+3!C9+3!F9+3!I9+3!L9+4!C9+4!F9+4!I9+5!C9+5!F9+5!I9+5!L9+4!L9+6!C9+6!F9+6!I9</f>
        <v>66049</v>
      </c>
      <c r="M9" s="6">
        <f>1!D9+1!G9+1!J9+1!M9+2!D9+2!G9+2!J9+2!M9+3!D9+3!G9+3!J9+3!M9+4!D9+4!G9+4!J9+5!D9+5!G9+5!J9+5!M9+4!M9+6!D9+6!G9+6!J9</f>
        <v>23133</v>
      </c>
      <c r="N9" s="43">
        <f>SUM(L9:M9)</f>
        <v>89182</v>
      </c>
      <c r="P9" s="1"/>
    </row>
    <row r="10" spans="1:16" ht="10.5" customHeight="1">
      <c r="A10" s="17" t="s">
        <v>159</v>
      </c>
      <c r="B10" s="16" t="s">
        <v>129</v>
      </c>
      <c r="C10" s="1"/>
      <c r="D10" s="1">
        <v>1500</v>
      </c>
      <c r="E10" s="1">
        <f>SUM(C10:D10)</f>
        <v>1500</v>
      </c>
      <c r="F10" s="1">
        <v>750</v>
      </c>
      <c r="G10" s="1"/>
      <c r="H10" s="1">
        <f>SUM(F10:G10)</f>
        <v>750</v>
      </c>
      <c r="I10" s="1">
        <v>210</v>
      </c>
      <c r="J10" s="1">
        <v>96</v>
      </c>
      <c r="K10" s="1">
        <f>SUM(I10:J10)</f>
        <v>306</v>
      </c>
      <c r="L10" s="6">
        <f>1!C10+1!F10+1!I10+1!L10+2!C10+2!F10+2!I10+2!L10+3!C10+3!F10+3!I10+3!L10+4!C10+4!F10+4!I10+5!C10+5!F10+5!I10+5!L10+4!L10+6!C10+6!F10+6!I10</f>
        <v>41557</v>
      </c>
      <c r="M10" s="6">
        <f>1!D10+1!G10+1!J10+1!M10+2!D10+2!G10+2!J10+2!M10+3!D10+3!G10+3!J10+3!M10+4!D10+4!G10+4!J10+5!D10+5!G10+5!J10+5!M10+4!M10+6!D10+6!G10+6!J10</f>
        <v>16098</v>
      </c>
      <c r="N10" s="43">
        <f>SUM(L10:M10)</f>
        <v>57655</v>
      </c>
      <c r="P10" s="1"/>
    </row>
    <row r="11" spans="1:16" ht="10.5" customHeight="1">
      <c r="A11" s="17" t="s">
        <v>160</v>
      </c>
      <c r="B11" s="16" t="s">
        <v>9</v>
      </c>
      <c r="C11" s="1">
        <v>1094963</v>
      </c>
      <c r="D11" s="1"/>
      <c r="E11" s="1">
        <f>SUM(C11:D11)</f>
        <v>1094963</v>
      </c>
      <c r="F11" s="1">
        <v>1608</v>
      </c>
      <c r="G11" s="1"/>
      <c r="H11" s="1">
        <f>SUM(F11:G11)</f>
        <v>1608</v>
      </c>
      <c r="I11" s="1">
        <v>6047</v>
      </c>
      <c r="J11" s="1">
        <v>6897</v>
      </c>
      <c r="K11" s="1">
        <f>SUM(I11:J11)</f>
        <v>12944</v>
      </c>
      <c r="L11" s="6">
        <f>1!C11+1!F11+1!I11+1!L11+2!C11+2!F11+2!I11+2!L11+3!C11+3!F11+3!I11+3!L11+4!C11+4!F11+4!I11+5!C11+5!F11+5!I11+5!L11+4!L11+6!C11+6!F11+6!I11</f>
        <v>6636139</v>
      </c>
      <c r="M11" s="6">
        <f>1!D11+1!G11+1!J11+1!M11+2!D11+2!G11+2!J11+2!M11+3!D11+3!G11+3!J11+3!M11+4!D11+4!G11+4!J11+5!D11+5!G11+5!J11+5!M11+4!M11+6!D11+6!G11+6!J11</f>
        <v>99519</v>
      </c>
      <c r="N11" s="43">
        <f>SUM(L11:M11)</f>
        <v>6735658</v>
      </c>
      <c r="P11" s="1"/>
    </row>
    <row r="12" spans="1:16" ht="10.5" customHeight="1">
      <c r="A12" s="17" t="s">
        <v>161</v>
      </c>
      <c r="B12" s="16" t="s">
        <v>10</v>
      </c>
      <c r="C12" s="1"/>
      <c r="D12" s="1"/>
      <c r="E12" s="1">
        <f>SUM(C12:D12)</f>
        <v>0</v>
      </c>
      <c r="F12" s="1"/>
      <c r="G12" s="1"/>
      <c r="H12" s="1">
        <f>SUM(F12:G12)</f>
        <v>0</v>
      </c>
      <c r="I12" s="1"/>
      <c r="J12" s="1"/>
      <c r="K12" s="1">
        <f>SUM(I12:J12)</f>
        <v>0</v>
      </c>
      <c r="L12" s="6">
        <f>1!C12+1!F12+1!I12+1!L12+2!C12+2!F12+2!I12+2!L12+3!C12+3!F12+3!I12+3!L12+4!C12+4!F12+4!I12+5!C12+5!F12+5!I12+5!L12+4!L12+6!C12+6!F12+6!I12</f>
        <v>728414</v>
      </c>
      <c r="M12" s="6">
        <f>1!D12+1!G12+1!J12+1!M12+2!D12+2!G12+2!J12+2!M12+3!D12+3!G12+3!J12+3!M12+4!D12+4!G12+4!J12+5!D12+5!G12+5!J12+5!M12+4!M12+6!D12+6!G12+6!J12</f>
        <v>1166</v>
      </c>
      <c r="N12" s="43">
        <f>SUM(L12:M12)</f>
        <v>729580</v>
      </c>
      <c r="P12" s="1"/>
    </row>
    <row r="13" spans="1:16" ht="10.5" customHeight="1" thickBot="1">
      <c r="A13" s="17" t="s">
        <v>162</v>
      </c>
      <c r="B13" s="16" t="s">
        <v>11</v>
      </c>
      <c r="C13" s="1"/>
      <c r="D13" s="3"/>
      <c r="E13" s="1">
        <f>SUM(C13:D13)</f>
        <v>0</v>
      </c>
      <c r="F13" s="1"/>
      <c r="G13" s="1"/>
      <c r="H13" s="1">
        <f>SUM(F13:G13)</f>
        <v>0</v>
      </c>
      <c r="I13" s="1"/>
      <c r="J13" s="1"/>
      <c r="K13" s="1">
        <f>SUM(I13:J13)</f>
        <v>0</v>
      </c>
      <c r="L13" s="6">
        <f>1!C13+1!F13+1!I13+1!L13+2!C13+2!F13+2!I13+2!L13+3!C13+3!F13+3!I13+3!L13+4!C13+4!F13+4!I13+5!C13+5!F13+5!I13+5!L13+4!L13+6!C13+6!F13+6!I13</f>
        <v>12638</v>
      </c>
      <c r="M13" s="6">
        <f>1!D13+1!G13+1!J13+1!M13+2!D13+2!G13+2!J13+2!M13+3!D13+3!G13+3!J13+3!M13+4!D13+4!G13+4!J13+5!D13+5!G13+5!J13+5!M13+4!M13+6!D13+6!G13+6!J13</f>
        <v>0</v>
      </c>
      <c r="N13" s="43">
        <f>SUM(L13:M13)</f>
        <v>12638</v>
      </c>
      <c r="P13" s="1"/>
    </row>
    <row r="14" spans="1:16" ht="10.5" customHeight="1" thickBot="1">
      <c r="A14" s="18" t="s">
        <v>12</v>
      </c>
      <c r="B14" s="19" t="s">
        <v>131</v>
      </c>
      <c r="C14" s="15">
        <f>SUM(C9:C13)</f>
        <v>1094963</v>
      </c>
      <c r="D14" s="15">
        <f aca="true" t="shared" si="0" ref="D14:J14">SUM(D9:D13)</f>
        <v>3000</v>
      </c>
      <c r="E14" s="15">
        <f t="shared" si="0"/>
        <v>1097963</v>
      </c>
      <c r="F14" s="15">
        <f>SUM(F9:F13)</f>
        <v>2358</v>
      </c>
      <c r="G14" s="15">
        <f t="shared" si="0"/>
        <v>0</v>
      </c>
      <c r="H14" s="15">
        <f>SUM(H9:H13)</f>
        <v>2358</v>
      </c>
      <c r="I14" s="15">
        <f>SUM(I9:I13)</f>
        <v>7017</v>
      </c>
      <c r="J14" s="15">
        <f t="shared" si="0"/>
        <v>6993</v>
      </c>
      <c r="K14" s="15">
        <f>SUM(K9:K13)</f>
        <v>14010</v>
      </c>
      <c r="L14" s="15">
        <f>SUM(L9:L13)</f>
        <v>7484797</v>
      </c>
      <c r="M14" s="15">
        <f>SUM(M9:M13)</f>
        <v>139916</v>
      </c>
      <c r="N14" s="38">
        <f>SUM(N9:N13)</f>
        <v>7624713</v>
      </c>
      <c r="P14" s="1"/>
    </row>
    <row r="15" spans="1:16" ht="10.5" customHeight="1">
      <c r="A15" s="17" t="s">
        <v>163</v>
      </c>
      <c r="B15" s="16" t="s">
        <v>130</v>
      </c>
      <c r="C15" s="1"/>
      <c r="D15" s="49"/>
      <c r="E15" s="1">
        <f>SUM(C15:D15)</f>
        <v>0</v>
      </c>
      <c r="F15" s="1"/>
      <c r="G15" s="1"/>
      <c r="H15" s="1">
        <f>SUM(F15:G15)</f>
        <v>0</v>
      </c>
      <c r="I15" s="1"/>
      <c r="J15" s="1"/>
      <c r="K15" s="1">
        <f>SUM(I15:J15)</f>
        <v>0</v>
      </c>
      <c r="L15" s="6">
        <f>1!C15+1!F15+1!I15+1!L15+2!C15+2!F15+2!I15+2!L15+3!C15+3!F15+3!I15+3!L15+4!C15+4!F15+4!I15+5!C15+5!F15+5!I15+5!L15+4!L15+6!C15+6!F15+6!I15</f>
        <v>0</v>
      </c>
      <c r="M15" s="6">
        <f>1!D15+1!G15+1!J15+1!M15+2!D15+2!G15+2!J15+2!M15+3!D15+3!G15+3!J15+3!M15+4!D15+4!G15+4!J15+5!D15+5!G15+5!J15+5!M15+4!M15+6!D15+6!G15+6!J15</f>
        <v>0</v>
      </c>
      <c r="N15" s="43">
        <f>SUM(L15:M15)</f>
        <v>0</v>
      </c>
      <c r="P15" s="1"/>
    </row>
    <row r="16" spans="1:16" ht="10.5" customHeight="1">
      <c r="A16" s="17" t="s">
        <v>164</v>
      </c>
      <c r="B16" s="16" t="s">
        <v>13</v>
      </c>
      <c r="C16" s="1"/>
      <c r="D16" s="1"/>
      <c r="E16" s="1">
        <f>SUM(C16:D16)</f>
        <v>0</v>
      </c>
      <c r="F16" s="1"/>
      <c r="G16" s="1"/>
      <c r="H16" s="1">
        <f>SUM(F16:G16)</f>
        <v>0</v>
      </c>
      <c r="I16" s="1"/>
      <c r="J16" s="1"/>
      <c r="K16" s="1">
        <f>SUM(I16:J16)</f>
        <v>0</v>
      </c>
      <c r="L16" s="6">
        <f>1!C16+1!F16+1!I16+1!L16+2!C16+2!F16+2!I16+2!L16+3!C16+3!F16+3!I16+3!L16+4!C16+4!F16+4!I16+5!C16+5!F16+5!I16+5!L16+4!L16+6!C16+6!F16+6!I16</f>
        <v>0</v>
      </c>
      <c r="M16" s="6">
        <f>1!D16+1!G16+1!J16+1!M16+2!D16+2!G16+2!J16+2!M16+3!D16+3!G16+3!J16+3!M16+4!D16+4!G16+4!J16+5!D16+5!G16+5!J16+5!M16+4!M16+6!D16+6!G16+6!J16</f>
        <v>0</v>
      </c>
      <c r="N16" s="43">
        <f>SUM(L16:M16)</f>
        <v>0</v>
      </c>
      <c r="P16" s="1"/>
    </row>
    <row r="17" spans="1:16" s="29" customFormat="1" ht="10.5" customHeight="1" thickBot="1">
      <c r="A17" s="17" t="s">
        <v>165</v>
      </c>
      <c r="B17" s="16" t="s">
        <v>14</v>
      </c>
      <c r="C17" s="1"/>
      <c r="D17" s="1"/>
      <c r="E17" s="1">
        <f>SUM(C17:D17)</f>
        <v>0</v>
      </c>
      <c r="F17" s="1"/>
      <c r="G17" s="1"/>
      <c r="H17" s="1">
        <f>SUM(F17:G17)</f>
        <v>0</v>
      </c>
      <c r="I17" s="1"/>
      <c r="J17" s="1"/>
      <c r="K17" s="1">
        <f>SUM(I17:J17)</f>
        <v>0</v>
      </c>
      <c r="L17" s="6">
        <f>1!C17+1!F17+1!I17+1!L17+2!C17+2!F17+2!I17+2!L17+3!C17+3!F17+3!I17+3!L17+4!C17+4!F17+4!I17+5!C17+5!F17+5!I17+5!L17+4!L17+6!C17+6!F17+6!I17</f>
        <v>0</v>
      </c>
      <c r="M17" s="6">
        <f>1!D17+1!G17+1!J17+1!M17+2!D17+2!G17+2!J17+2!M17+3!D17+3!G17+3!J17+3!M17+4!D17+4!G17+4!J17+5!D17+5!G17+5!J17+5!M17+4!M17+6!D17+6!G17+6!J17</f>
        <v>0</v>
      </c>
      <c r="N17" s="43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f>SUM(C15:C17)</f>
        <v>0</v>
      </c>
      <c r="D18" s="15">
        <f aca="true" t="shared" si="1" ref="D18:J18">SUM(D15:D17)</f>
        <v>0</v>
      </c>
      <c r="E18" s="15">
        <f t="shared" si="1"/>
        <v>0</v>
      </c>
      <c r="F18" s="15">
        <f>SUM(F15:F17)</f>
        <v>0</v>
      </c>
      <c r="G18" s="15">
        <f t="shared" si="1"/>
        <v>0</v>
      </c>
      <c r="H18" s="15">
        <f>SUM(H15:H17)</f>
        <v>0</v>
      </c>
      <c r="I18" s="15">
        <f>SUM(I15:I17)</f>
        <v>0</v>
      </c>
      <c r="J18" s="15">
        <f t="shared" si="1"/>
        <v>0</v>
      </c>
      <c r="K18" s="15">
        <f>SUM(K15:K17)</f>
        <v>0</v>
      </c>
      <c r="L18" s="15">
        <f>SUM(L15:L17)</f>
        <v>0</v>
      </c>
      <c r="M18" s="15">
        <f>SUM(M15:M17)</f>
        <v>0</v>
      </c>
      <c r="N18" s="38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/>
      <c r="D19" s="15"/>
      <c r="E19" s="15">
        <f>SUM(C19:D19)</f>
        <v>0</v>
      </c>
      <c r="F19" s="15"/>
      <c r="G19" s="15"/>
      <c r="H19" s="15">
        <f>SUM(F19:G19)</f>
        <v>0</v>
      </c>
      <c r="I19" s="15"/>
      <c r="J19" s="15"/>
      <c r="K19" s="15">
        <f>SUM(I19:J19)</f>
        <v>0</v>
      </c>
      <c r="L19" s="15"/>
      <c r="M19" s="15"/>
      <c r="N19" s="38">
        <f>SUM(L19:M19)</f>
        <v>0</v>
      </c>
      <c r="P19" s="1"/>
    </row>
    <row r="20" spans="1:16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>
        <f>1!C20+1!F20+1!I20+1!L20+2!C20+2!F20+2!I20+2!L20+3!C20+3!F20+3!I20+3!L20+4!C20+4!F20+4!I20+5!C20+5!F20+5!I20+5!L20+4!L20+6!C20+6!F20+6!I20</f>
        <v>0</v>
      </c>
      <c r="M20" s="15">
        <f>1!D20+1!G20+1!J20+1!M20+2!D20+2!G20+2!J20+2!M20+3!D20+3!G20+3!J20+3!M20+4!D20+4!G20+4!J20+5!D20+5!G20+5!J20+5!M20+4!M20+6!D20+6!G20+6!J20</f>
        <v>83862</v>
      </c>
      <c r="N20" s="15">
        <f>1!E20+1!H20+1!K20+1!N20+2!E20+2!H20+2!K20+2!N20+3!E20+3!H20+3!K20+3!N20+4!E20+4!H20+4!K20+5!E20+5!H20+5!K20+5!N20+4!N20+6!E20+6!H20+6!K20</f>
        <v>83862</v>
      </c>
      <c r="P20" s="1"/>
    </row>
    <row r="21" spans="1:16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83862</v>
      </c>
      <c r="N21" s="15">
        <f t="shared" si="2"/>
        <v>83862</v>
      </c>
      <c r="P21" s="1"/>
    </row>
    <row r="22" spans="1:16" ht="10.5" customHeight="1">
      <c r="A22" s="21" t="s">
        <v>168</v>
      </c>
      <c r="B22" s="16" t="s">
        <v>21</v>
      </c>
      <c r="C22" s="7"/>
      <c r="D22" s="7"/>
      <c r="E22" s="7">
        <f>SUM(C22:D22)</f>
        <v>0</v>
      </c>
      <c r="F22" s="7"/>
      <c r="G22" s="7"/>
      <c r="H22" s="7">
        <f>SUM(F22:G22)</f>
        <v>0</v>
      </c>
      <c r="I22" s="7"/>
      <c r="J22" s="7"/>
      <c r="K22" s="7">
        <f>SUM(I22:J22)</f>
        <v>0</v>
      </c>
      <c r="L22" s="7">
        <f>1!C22+1!F22+1!I22+1!L22+2!C22+2!F22+2!I22+2!L22+3!C22+3!F22+3!I22+3!L22+4!C22+4!F22+4!I22+5!C22+F22+I22</f>
        <v>0</v>
      </c>
      <c r="M22" s="7">
        <f>1!D22+1!G22+1!J22+1!M22+2!D22+2!G22+2!J22+2!M22+3!D22+3!G22+3!J22+3!M22+4!D22+4!G22+4!J22+5!D22+G22+J22</f>
        <v>0</v>
      </c>
      <c r="N22" s="84">
        <f>SUM(L22:M22)</f>
        <v>0</v>
      </c>
      <c r="P22" s="1"/>
    </row>
    <row r="23" spans="1:15" ht="10.5" customHeight="1">
      <c r="A23" s="50" t="s">
        <v>169</v>
      </c>
      <c r="B23" s="16" t="s">
        <v>146</v>
      </c>
      <c r="C23" s="7"/>
      <c r="D23" s="7"/>
      <c r="E23" s="7">
        <f>SUM(C23:D23)</f>
        <v>0</v>
      </c>
      <c r="F23" s="7"/>
      <c r="G23" s="7"/>
      <c r="H23" s="7">
        <f>SUM(F23:G23)</f>
        <v>0</v>
      </c>
      <c r="I23" s="7"/>
      <c r="J23" s="7"/>
      <c r="K23" s="7">
        <f>SUM(I23:J23)</f>
        <v>0</v>
      </c>
      <c r="L23" s="7"/>
      <c r="M23" s="7"/>
      <c r="N23" s="84">
        <f>SUM(L23:M23)</f>
        <v>0</v>
      </c>
      <c r="O23" s="13"/>
    </row>
    <row r="24" spans="1:16" s="29" customFormat="1" ht="10.5" customHeight="1" thickBot="1">
      <c r="A24" s="17" t="s">
        <v>166</v>
      </c>
      <c r="B24" s="16" t="s">
        <v>22</v>
      </c>
      <c r="C24" s="1"/>
      <c r="D24" s="1"/>
      <c r="E24" s="7">
        <f>SUM(C24:D24)</f>
        <v>0</v>
      </c>
      <c r="F24" s="1"/>
      <c r="G24" s="1"/>
      <c r="H24" s="7">
        <f>SUM(F24:G24)</f>
        <v>0</v>
      </c>
      <c r="I24" s="1"/>
      <c r="J24" s="1"/>
      <c r="K24" s="7">
        <f>SUM(I24:J24)</f>
        <v>0</v>
      </c>
      <c r="L24" s="6">
        <f>1!C24+1!F24+1!I24+1!L24+2!C24+2!F24+2!I24+2!L24+3!C24+3!F24+3!I24+3!L24+4!C24+4!F24+4!I24+5!C24+F24+I24</f>
        <v>0</v>
      </c>
      <c r="M24" s="6">
        <f>1!D24+1!G24+1!J24+1!M24+2!D24+2!G24+2!J24+2!M24+3!D24+3!G24+3!J24+3!M24+4!D24+4!G24+4!J24+5!D24+G24+J24</f>
        <v>0</v>
      </c>
      <c r="N24" s="84">
        <f>SUM(L24:M24)</f>
        <v>0</v>
      </c>
      <c r="O24" s="6"/>
      <c r="P24" s="1"/>
    </row>
    <row r="25" spans="1:16" ht="10.5" customHeight="1" thickBot="1">
      <c r="A25" s="18" t="s">
        <v>20</v>
      </c>
      <c r="B25" s="22" t="s">
        <v>135</v>
      </c>
      <c r="C25" s="15">
        <f>SUM(C22:C24)</f>
        <v>0</v>
      </c>
      <c r="D25" s="15">
        <f aca="true" t="shared" si="3" ref="D25:J25">SUM(D22:D24)</f>
        <v>0</v>
      </c>
      <c r="E25" s="15">
        <f t="shared" si="3"/>
        <v>0</v>
      </c>
      <c r="F25" s="15">
        <f>SUM(F22:F24)</f>
        <v>0</v>
      </c>
      <c r="G25" s="15">
        <f t="shared" si="3"/>
        <v>0</v>
      </c>
      <c r="H25" s="15">
        <f>SUM(H22:H24)</f>
        <v>0</v>
      </c>
      <c r="I25" s="15">
        <f>SUM(I22:I24)</f>
        <v>0</v>
      </c>
      <c r="J25" s="15">
        <f t="shared" si="3"/>
        <v>0</v>
      </c>
      <c r="K25" s="15">
        <f>SUM(K22:K24)</f>
        <v>0</v>
      </c>
      <c r="L25" s="15">
        <f>SUM(L22:L24)</f>
        <v>0</v>
      </c>
      <c r="M25" s="15">
        <f>SUM(M22:M24)</f>
        <v>0</v>
      </c>
      <c r="N25" s="38">
        <f>SUM(N22:N24)</f>
        <v>0</v>
      </c>
      <c r="P25" s="1"/>
    </row>
    <row r="26" spans="1:16" ht="10.5" customHeight="1" thickBot="1">
      <c r="A26" s="40" t="s">
        <v>167</v>
      </c>
      <c r="B26" s="39" t="s">
        <v>153</v>
      </c>
      <c r="C26" s="7"/>
      <c r="D26" s="7"/>
      <c r="E26" s="7">
        <f>SUM(C26:D26)</f>
        <v>0</v>
      </c>
      <c r="F26" s="7"/>
      <c r="G26" s="7"/>
      <c r="H26" s="7">
        <f>SUM(F26:G26)</f>
        <v>0</v>
      </c>
      <c r="I26" s="7"/>
      <c r="J26" s="7"/>
      <c r="K26" s="7">
        <f>SUM(I26:J26)</f>
        <v>0</v>
      </c>
      <c r="L26" s="7"/>
      <c r="M26" s="7"/>
      <c r="N26" s="84">
        <f>SUM(L26:M26)</f>
        <v>0</v>
      </c>
      <c r="P26" s="1"/>
    </row>
    <row r="27" spans="1:16" ht="10.5" customHeight="1" thickBot="1">
      <c r="A27" s="41" t="s">
        <v>149</v>
      </c>
      <c r="B27" s="42" t="s">
        <v>150</v>
      </c>
      <c r="C27" s="28">
        <f>SUM(C21,C25,C26)</f>
        <v>0</v>
      </c>
      <c r="D27" s="28">
        <f aca="true" t="shared" si="4" ref="D27:J27">SUM(D21,D25,D26)</f>
        <v>0</v>
      </c>
      <c r="E27" s="28">
        <f t="shared" si="4"/>
        <v>0</v>
      </c>
      <c r="F27" s="28">
        <f>SUM(F21,F25,F26)</f>
        <v>0</v>
      </c>
      <c r="G27" s="28">
        <f t="shared" si="4"/>
        <v>0</v>
      </c>
      <c r="H27" s="28">
        <f>SUM(H21,H25,H26)</f>
        <v>0</v>
      </c>
      <c r="I27" s="28">
        <f>SUM(I21,I25,I26)</f>
        <v>0</v>
      </c>
      <c r="J27" s="28">
        <f t="shared" si="4"/>
        <v>0</v>
      </c>
      <c r="K27" s="28">
        <f>SUM(K21,K25,K26)</f>
        <v>0</v>
      </c>
      <c r="L27" s="28">
        <f>SUM(L21,L25,L26)</f>
        <v>0</v>
      </c>
      <c r="M27" s="28">
        <f>SUM(M21,M25,M26)</f>
        <v>83862</v>
      </c>
      <c r="N27" s="88">
        <f>SUM(N21,N25,N26)</f>
        <v>83862</v>
      </c>
      <c r="P27" s="1"/>
    </row>
    <row r="28" spans="1:16" s="29" customFormat="1" ht="10.5" customHeight="1">
      <c r="A28" s="23"/>
      <c r="B28" s="29" t="s">
        <v>154</v>
      </c>
      <c r="C28" s="6">
        <f>SUM(C27,C18,C14)</f>
        <v>1094963</v>
      </c>
      <c r="D28" s="6">
        <f aca="true" t="shared" si="5" ref="D28:J28">SUM(D27,D18,D14)</f>
        <v>3000</v>
      </c>
      <c r="E28" s="6">
        <f t="shared" si="5"/>
        <v>1097963</v>
      </c>
      <c r="F28" s="6">
        <f>SUM(F27,F18,F14)</f>
        <v>2358</v>
      </c>
      <c r="G28" s="6">
        <f t="shared" si="5"/>
        <v>0</v>
      </c>
      <c r="H28" s="6">
        <f>SUM(H27,H18,H14)</f>
        <v>2358</v>
      </c>
      <c r="I28" s="6">
        <f>SUM(I27,I18,I14)</f>
        <v>7017</v>
      </c>
      <c r="J28" s="6">
        <f t="shared" si="5"/>
        <v>6993</v>
      </c>
      <c r="K28" s="6">
        <f>SUM(K27,K18,K14)</f>
        <v>14010</v>
      </c>
      <c r="L28" s="6">
        <f>SUM(L27,L18,L14)</f>
        <v>7484797</v>
      </c>
      <c r="M28" s="6">
        <f>SUM(M27,M18,M14)</f>
        <v>223778</v>
      </c>
      <c r="N28" s="43">
        <f>SUM(N27,N18,N14)</f>
        <v>7708575</v>
      </c>
      <c r="O28" s="6"/>
      <c r="P28" s="5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7"/>
      <c r="N29" s="43"/>
      <c r="P29" s="1"/>
      <c r="U29" s="67"/>
    </row>
    <row r="30" spans="1:16" ht="10.5" customHeight="1">
      <c r="A30" s="17" t="s">
        <v>170</v>
      </c>
      <c r="B30" s="16" t="s">
        <v>136</v>
      </c>
      <c r="C30" s="1"/>
      <c r="D30" s="1"/>
      <c r="E30" s="1">
        <f>SUM(C30:D30)</f>
        <v>0</v>
      </c>
      <c r="F30" s="1"/>
      <c r="G30" s="1"/>
      <c r="H30" s="1">
        <f>SUM(F30:G30)</f>
        <v>0</v>
      </c>
      <c r="I30" s="1"/>
      <c r="J30" s="1"/>
      <c r="K30" s="1">
        <f>SUM(I30:J30)</f>
        <v>0</v>
      </c>
      <c r="L30" s="6">
        <f>1!C30+1!F30+1!I30+1!L30+2!C30+2!F30+2!I30+2!L30+3!C30+3!F30+3!I30+3!L30+4!C30+4!F30+4!I30+5!C30+F30+I30</f>
        <v>0</v>
      </c>
      <c r="M30" s="6">
        <f>1!D30+1!G30+1!J30+1!M30+2!D30+2!G30+2!J30+2!M30+3!D30+3!G30+3!J30+3!M30+4!D30+4!G30+4!J30+5!D30+G30+J30</f>
        <v>0</v>
      </c>
      <c r="N30" s="43">
        <f>SUM(L30:M30)</f>
        <v>0</v>
      </c>
      <c r="P30" s="1"/>
    </row>
    <row r="31" spans="1:16" ht="10.5" customHeight="1">
      <c r="A31" s="17" t="s">
        <v>171</v>
      </c>
      <c r="B31" s="16" t="s">
        <v>137</v>
      </c>
      <c r="C31" s="1"/>
      <c r="D31" s="1"/>
      <c r="E31" s="1">
        <f>SUM(C31:D31)</f>
        <v>0</v>
      </c>
      <c r="F31" s="1"/>
      <c r="G31" s="1"/>
      <c r="H31" s="1">
        <f>SUM(F31:G31)</f>
        <v>0</v>
      </c>
      <c r="I31" s="1"/>
      <c r="J31" s="1"/>
      <c r="K31" s="1">
        <f>SUM(I31:J31)</f>
        <v>0</v>
      </c>
      <c r="L31" s="6">
        <f>1!C31+1!F31+1!I31+1!L31+2!C31+2!F31+2!I31+2!L31+3!C31+3!F31+3!I31+3!L31+4!C31+4!F31+4!I31+5!C31+F31+I31</f>
        <v>0</v>
      </c>
      <c r="M31" s="6">
        <f>1!D31+1!G31+1!J31+1!M31+2!D31+2!G31+2!J31+2!M31+3!D31+3!G31+3!J31+3!M31+4!D31+4!G31+4!J31+5!D31+G31+J31</f>
        <v>0</v>
      </c>
      <c r="N31" s="43">
        <f>SUM(L31:M31)</f>
        <v>0</v>
      </c>
      <c r="P31" s="1"/>
    </row>
    <row r="32" spans="1:16" ht="10.5" customHeight="1">
      <c r="A32" s="17" t="s">
        <v>173</v>
      </c>
      <c r="B32" s="16" t="s">
        <v>138</v>
      </c>
      <c r="C32" s="1"/>
      <c r="D32" s="1"/>
      <c r="E32" s="1">
        <f>SUM(C32:D32)</f>
        <v>0</v>
      </c>
      <c r="F32" s="1"/>
      <c r="G32" s="1"/>
      <c r="H32" s="1">
        <f>SUM(F32:G32)</f>
        <v>0</v>
      </c>
      <c r="I32" s="1"/>
      <c r="J32" s="1"/>
      <c r="K32" s="1">
        <f>SUM(I32:J32)</f>
        <v>0</v>
      </c>
      <c r="L32" s="6">
        <f>1!C32+1!F32+1!I32+1!L32+2!C32+2!F32+2!I32+2!L32+3!C32+3!F32+3!I32+3!L32+4!C32+4!F32+4!I32+5!C32+F32+I32+5!I32</f>
        <v>0</v>
      </c>
      <c r="M32" s="6">
        <f>1!D32+1!G32+1!J32+1!M32+2!D32+2!G32+2!J32+2!M32+3!D32+3!G32+3!J32+3!M32+4!D32+4!G32+4!J32+5!D32+G32+J32+5!J32</f>
        <v>0</v>
      </c>
      <c r="N32" s="43">
        <f>SUM(L32:M32)</f>
        <v>0</v>
      </c>
      <c r="P32" s="1"/>
    </row>
    <row r="33" spans="1:16" ht="10.5" customHeight="1">
      <c r="A33" s="24" t="s">
        <v>7</v>
      </c>
      <c r="B33" s="25" t="s">
        <v>139</v>
      </c>
      <c r="C33" s="5">
        <f>SUM(C30:C32)</f>
        <v>0</v>
      </c>
      <c r="D33" s="5">
        <f aca="true" t="shared" si="6" ref="D33:J33">SUM(D30:D32)</f>
        <v>0</v>
      </c>
      <c r="E33" s="5">
        <f t="shared" si="6"/>
        <v>0</v>
      </c>
      <c r="F33" s="5">
        <f>SUM(F30:F32)</f>
        <v>0</v>
      </c>
      <c r="G33" s="5">
        <f t="shared" si="6"/>
        <v>0</v>
      </c>
      <c r="H33" s="5">
        <f>SUM(H30:H32)</f>
        <v>0</v>
      </c>
      <c r="I33" s="5">
        <f>SUM(I30:I32)</f>
        <v>0</v>
      </c>
      <c r="J33" s="5">
        <f t="shared" si="6"/>
        <v>0</v>
      </c>
      <c r="K33" s="5">
        <f>SUM(K30:K32)</f>
        <v>0</v>
      </c>
      <c r="L33" s="5">
        <f>SUM(L30:L32)</f>
        <v>0</v>
      </c>
      <c r="M33" s="5">
        <f>SUM(M30:M32)</f>
        <v>0</v>
      </c>
      <c r="N33" s="33">
        <f>SUM(N30:N32)</f>
        <v>0</v>
      </c>
      <c r="P33" s="1"/>
    </row>
    <row r="34" spans="1:16" ht="10.5" customHeight="1">
      <c r="A34" s="17" t="s">
        <v>174</v>
      </c>
      <c r="B34" s="16" t="s">
        <v>24</v>
      </c>
      <c r="C34" s="1"/>
      <c r="D34" s="1"/>
      <c r="E34" s="1">
        <f>SUM(C34:D34)</f>
        <v>0</v>
      </c>
      <c r="F34" s="1"/>
      <c r="G34" s="1"/>
      <c r="H34" s="1">
        <f>SUM(F34:G34)</f>
        <v>0</v>
      </c>
      <c r="I34" s="1"/>
      <c r="J34" s="1"/>
      <c r="K34" s="1">
        <f>SUM(I34:J34)</f>
        <v>0</v>
      </c>
      <c r="L34" s="6">
        <f>1!C34+1!F34+1!I34+1!L34+2!C34+2!F34+2!I34+2!L34+3!C34+3!F34+3!I34+3!L34+4!C34+4!F34+4!I34+5!C34+F34+I34</f>
        <v>0</v>
      </c>
      <c r="M34" s="6">
        <f>1!D34+1!G34+1!J34+1!M34+2!D34+2!G34+2!J34+2!M34+3!D34+3!G34+3!J34+3!M34+4!D34+4!G34+4!J34+5!D34+G34+J34</f>
        <v>0</v>
      </c>
      <c r="N34" s="43">
        <f>SUM(L34:M34)</f>
        <v>0</v>
      </c>
      <c r="P34" s="1"/>
    </row>
    <row r="35" spans="1:16" ht="10.5" customHeight="1">
      <c r="A35" s="17" t="s">
        <v>175</v>
      </c>
      <c r="B35" s="16" t="s">
        <v>140</v>
      </c>
      <c r="C35" s="1"/>
      <c r="D35" s="1"/>
      <c r="E35" s="1">
        <f>SUM(C35:D35)</f>
        <v>0</v>
      </c>
      <c r="F35" s="1"/>
      <c r="G35" s="1"/>
      <c r="H35" s="1">
        <f>SUM(F35:G35)</f>
        <v>0</v>
      </c>
      <c r="I35" s="1"/>
      <c r="J35" s="1"/>
      <c r="K35" s="1">
        <f>SUM(I35:J35)</f>
        <v>0</v>
      </c>
      <c r="L35" s="6">
        <f>1!C35+1!F35+1!I35+1!L35+2!C35+2!F35+2!I35+2!L35+3!C35+3!F35+3!I35+3!L35+4!C35+4!F35+4!I35+5!C35+F35+I35</f>
        <v>0</v>
      </c>
      <c r="M35" s="6">
        <f>1!D35+1!G35+1!J35+1!M35+2!D35+2!G35+2!J35+2!M35+3!D35+3!G35+3!J35+3!M35+4!D35+4!G35+4!J35+5!D35+G35+J35</f>
        <v>0</v>
      </c>
      <c r="N35" s="43">
        <f>SUM(L35:M35)</f>
        <v>0</v>
      </c>
      <c r="P35" s="1"/>
    </row>
    <row r="36" spans="1:16" ht="10.5" customHeight="1" thickBot="1">
      <c r="A36" s="17" t="s">
        <v>177</v>
      </c>
      <c r="B36" s="16" t="s">
        <v>25</v>
      </c>
      <c r="C36" s="1"/>
      <c r="D36" s="1"/>
      <c r="E36" s="1">
        <f>SUM(C36:D36)</f>
        <v>0</v>
      </c>
      <c r="F36" s="1"/>
      <c r="G36" s="1"/>
      <c r="H36" s="1">
        <f>SUM(F36:G36)</f>
        <v>0</v>
      </c>
      <c r="I36" s="1"/>
      <c r="J36" s="1"/>
      <c r="K36" s="1">
        <f>SUM(I36:J36)</f>
        <v>0</v>
      </c>
      <c r="L36" s="6">
        <f>1!C36+1!F36+1!I36+1!L36+2!C36+2!F36+2!I36+2!L36+3!C36+3!F36+3!I36+3!L36+4!C36+4!F36+4!I36+5!C36+F36+I36</f>
        <v>0</v>
      </c>
      <c r="M36" s="6">
        <f>1!D36+1!G36+1!J36+1!M36+2!D36+2!G36+2!J36+2!M36+3!D36+3!G36+3!J36+3!M36+4!D36+4!G36+4!J36+5!D36+G36+J36</f>
        <v>0</v>
      </c>
      <c r="N36" s="43">
        <f>SUM(L36:M36)</f>
        <v>0</v>
      </c>
      <c r="P36" s="1"/>
    </row>
    <row r="37" spans="1:24" ht="10.5" customHeight="1" thickBot="1">
      <c r="A37" s="18" t="s">
        <v>12</v>
      </c>
      <c r="B37" s="19" t="s">
        <v>142</v>
      </c>
      <c r="C37" s="15">
        <f>SUM(C33:C36)</f>
        <v>0</v>
      </c>
      <c r="D37" s="15">
        <f aca="true" t="shared" si="7" ref="D37:J37">SUM(D33:D36)</f>
        <v>0</v>
      </c>
      <c r="E37" s="15">
        <f t="shared" si="7"/>
        <v>0</v>
      </c>
      <c r="F37" s="15">
        <f>SUM(F33:F36)</f>
        <v>0</v>
      </c>
      <c r="G37" s="15">
        <f t="shared" si="7"/>
        <v>0</v>
      </c>
      <c r="H37" s="15">
        <f>SUM(H33:H36)</f>
        <v>0</v>
      </c>
      <c r="I37" s="15">
        <f>SUM(I33:I36)</f>
        <v>0</v>
      </c>
      <c r="J37" s="15">
        <f t="shared" si="7"/>
        <v>0</v>
      </c>
      <c r="K37" s="15">
        <f>SUM(K33:K36)</f>
        <v>0</v>
      </c>
      <c r="L37" s="15">
        <f>SUM(L33:L36)</f>
        <v>0</v>
      </c>
      <c r="M37" s="15">
        <f>SUM(M33:M36)</f>
        <v>0</v>
      </c>
      <c r="N37" s="38">
        <f>SUM(N33:N36)</f>
        <v>0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0.5" customHeight="1">
      <c r="A38" s="17" t="s">
        <v>172</v>
      </c>
      <c r="B38" s="16" t="s">
        <v>27</v>
      </c>
      <c r="C38" s="1">
        <f>SUM(A38:B38)</f>
        <v>0</v>
      </c>
      <c r="D38" s="1"/>
      <c r="E38" s="1">
        <f>SUM(C38:D38)</f>
        <v>0</v>
      </c>
      <c r="F38" s="1"/>
      <c r="G38" s="1"/>
      <c r="H38" s="1">
        <f>SUM(F38:G38)</f>
        <v>0</v>
      </c>
      <c r="I38" s="1"/>
      <c r="J38" s="1"/>
      <c r="K38" s="1">
        <f>SUM(I38:J38)</f>
        <v>0</v>
      </c>
      <c r="L38" s="6">
        <f>1!C38+1!F38+1!I38+1!L38+2!C38+2!F38+2!I38+2!L38+3!C38+3!F38+3!I38+3!L38+4!C38+4!F38+4!I38+5!C38+F38+I38</f>
        <v>0</v>
      </c>
      <c r="M38" s="6">
        <f>1!D38+1!G38+1!J38+1!M38+2!D38+2!G38+2!J38+2!M38+3!D38+3!G38+3!J38+3!M38+4!D38+4!G38+4!J38+5!D38+G38+J38</f>
        <v>0</v>
      </c>
      <c r="N38" s="43">
        <f>SUM(L38:M38)</f>
        <v>0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ht="10.5" customHeight="1">
      <c r="A39" s="17" t="s">
        <v>176</v>
      </c>
      <c r="B39" s="16" t="s">
        <v>141</v>
      </c>
      <c r="C39" s="1"/>
      <c r="D39" s="1"/>
      <c r="E39" s="1">
        <f>SUM(C39:D39)</f>
        <v>0</v>
      </c>
      <c r="F39" s="1"/>
      <c r="G39" s="1"/>
      <c r="H39" s="1">
        <f>SUM(F39:G39)</f>
        <v>0</v>
      </c>
      <c r="I39" s="1"/>
      <c r="J39" s="1"/>
      <c r="K39" s="1">
        <f>SUM(I39:J39)</f>
        <v>0</v>
      </c>
      <c r="L39" s="6">
        <f>1!C39+1!F39+1!I39+1!L39+2!C39+2!F39+2!I39+2!L39+3!C39+3!F39+3!I39+3!L39+4!C39+4!F39+4!I39+5!C39+F39+I39</f>
        <v>0</v>
      </c>
      <c r="M39" s="6">
        <f>1!D39+1!G39+1!J39+1!M39+2!D39+2!G39+2!J39+2!M39+3!D39+3!G39+3!J39+3!M39+4!D39+4!G39+4!J39+5!D39+G39+J39</f>
        <v>0</v>
      </c>
      <c r="N39" s="43">
        <f>SUM(L39:M39)</f>
        <v>0</v>
      </c>
      <c r="P39" s="1"/>
      <c r="Q39" s="1"/>
      <c r="R39" s="1"/>
      <c r="S39" s="1"/>
      <c r="T39" s="1"/>
      <c r="U39" s="1"/>
      <c r="V39" s="1"/>
      <c r="W39" s="1"/>
      <c r="X39" s="1"/>
    </row>
    <row r="40" spans="1:24" s="29" customFormat="1" ht="10.5" customHeight="1" thickBot="1">
      <c r="A40" s="17" t="s">
        <v>178</v>
      </c>
      <c r="B40" s="16" t="s">
        <v>28</v>
      </c>
      <c r="C40" s="1"/>
      <c r="D40" s="1"/>
      <c r="E40" s="1">
        <f>SUM(C40:D40)</f>
        <v>0</v>
      </c>
      <c r="F40" s="1"/>
      <c r="G40" s="1"/>
      <c r="H40" s="1">
        <f>SUM(F40:G40)</f>
        <v>0</v>
      </c>
      <c r="I40" s="1"/>
      <c r="J40" s="1"/>
      <c r="K40" s="1">
        <f>SUM(I40:J40)</f>
        <v>0</v>
      </c>
      <c r="L40" s="6">
        <f>1!C40+1!F40+1!I40+1!L40+2!C40+2!F40+2!I40+2!L40+3!C40+3!F40+3!I40+3!L40+4!C40+4!F40+4!I40+5!C40+F40+I40</f>
        <v>0</v>
      </c>
      <c r="M40" s="6">
        <f>1!D40+1!G40+1!J40+1!M40+2!D40+2!G40+2!J40+2!M40+3!D40+3!G40+3!J40+3!M40+4!D40+4!G40+4!J40+5!D40+G40+J40</f>
        <v>0</v>
      </c>
      <c r="N40" s="43">
        <f>SUM(L40:M40)</f>
        <v>0</v>
      </c>
      <c r="O40" s="6"/>
      <c r="P40" s="1"/>
      <c r="Q40" s="6"/>
      <c r="R40" s="6"/>
      <c r="S40" s="6"/>
      <c r="T40" s="6"/>
      <c r="U40" s="6"/>
      <c r="V40" s="6"/>
      <c r="W40" s="6"/>
      <c r="X40" s="6"/>
    </row>
    <row r="41" spans="1:18" ht="10.5" customHeight="1" thickBot="1">
      <c r="A41" s="18" t="s">
        <v>15</v>
      </c>
      <c r="B41" s="19" t="s">
        <v>143</v>
      </c>
      <c r="C41" s="15">
        <f>SUM(C38:C40)</f>
        <v>0</v>
      </c>
      <c r="D41" s="15">
        <f aca="true" t="shared" si="8" ref="D41:J41">SUM(D38:D40)</f>
        <v>0</v>
      </c>
      <c r="E41" s="15">
        <f t="shared" si="8"/>
        <v>0</v>
      </c>
      <c r="F41" s="15">
        <f>SUM(F38:F40)</f>
        <v>0</v>
      </c>
      <c r="G41" s="15">
        <f t="shared" si="8"/>
        <v>0</v>
      </c>
      <c r="H41" s="15">
        <f>SUM(H38:H40)</f>
        <v>0</v>
      </c>
      <c r="I41" s="15">
        <f>SUM(I38:I40)</f>
        <v>0</v>
      </c>
      <c r="J41" s="15">
        <f t="shared" si="8"/>
        <v>0</v>
      </c>
      <c r="K41" s="15">
        <f>SUM(K38:K40)</f>
        <v>0</v>
      </c>
      <c r="L41" s="15">
        <f>SUM(L38:L40)</f>
        <v>0</v>
      </c>
      <c r="M41" s="15">
        <f>SUM(M38:M40)</f>
        <v>0</v>
      </c>
      <c r="N41" s="38">
        <f>SUM(N38:N40)</f>
        <v>0</v>
      </c>
      <c r="P41" s="1"/>
      <c r="Q41" s="1"/>
      <c r="R41" s="1"/>
    </row>
    <row r="42" spans="1:18" ht="10.5" customHeight="1" thickBot="1">
      <c r="A42" s="53" t="s">
        <v>191</v>
      </c>
      <c r="B42" s="19" t="s">
        <v>19</v>
      </c>
      <c r="C42" s="15"/>
      <c r="D42" s="15"/>
      <c r="E42" s="15">
        <f>SUM(C42:D42)</f>
        <v>0</v>
      </c>
      <c r="F42" s="15"/>
      <c r="G42" s="15"/>
      <c r="H42" s="15">
        <f>SUM(F42:G42)</f>
        <v>0</v>
      </c>
      <c r="I42" s="15"/>
      <c r="J42" s="15"/>
      <c r="K42" s="15">
        <f>SUM(I42:J42)</f>
        <v>0</v>
      </c>
      <c r="L42" s="15">
        <f>1!C42+1!F42+1!I42+1!L42+2!C42+2!F42+2!I42+2!L42+3!C42+3!F42+3!I42+3!L42+4!C42+4!F42+4!I42+5!C42+F42+I42</f>
        <v>0</v>
      </c>
      <c r="M42" s="15">
        <f>1!D42+1!G42+1!J42+1!M42+2!D42+2!G42+2!J42+2!M42+3!D42+3!G42+3!J42+3!M42+4!D42+4!G42+4!J42+5!D42+G42+J42</f>
        <v>0</v>
      </c>
      <c r="N42" s="38">
        <f>SUM(L42:M42)</f>
        <v>0</v>
      </c>
      <c r="P42" s="1"/>
      <c r="Q42" s="1"/>
      <c r="R42" s="1"/>
    </row>
    <row r="43" spans="1:18" ht="10.5" customHeight="1" thickBot="1">
      <c r="A43" s="53" t="s">
        <v>192</v>
      </c>
      <c r="B43" s="19" t="s">
        <v>144</v>
      </c>
      <c r="C43" s="15"/>
      <c r="D43" s="15"/>
      <c r="E43" s="15">
        <f>SUM(C43:D43)</f>
        <v>0</v>
      </c>
      <c r="F43" s="15"/>
      <c r="G43" s="15"/>
      <c r="H43" s="15">
        <f>SUM(F43:G43)</f>
        <v>0</v>
      </c>
      <c r="I43" s="15"/>
      <c r="J43" s="15"/>
      <c r="K43" s="15">
        <f>SUM(I43:J43)</f>
        <v>0</v>
      </c>
      <c r="L43" s="15">
        <f>1!C43+1!F43+1!I43+1!L43+2!C43+2!F43+2!I43+2!L43+3!C43+3!F43+3!I43+3!L43+4!C43+4!F43+4!I43+5!C43+F43+I43</f>
        <v>0</v>
      </c>
      <c r="M43" s="15">
        <f>1!D43+1!G43+1!J43+1!M43+2!D43+2!G43+2!J43+2!M43+3!D43+3!G43+3!J43+3!M43+4!D43+4!G43+4!J43+5!D43+G43+J43</f>
        <v>0</v>
      </c>
      <c r="N43" s="38">
        <f>SUM(L43:M43)</f>
        <v>0</v>
      </c>
      <c r="P43" s="1"/>
      <c r="Q43" s="1"/>
      <c r="R43" s="1"/>
    </row>
    <row r="44" spans="1:18" ht="12.75" customHeight="1" thickBot="1">
      <c r="A44" s="18" t="s">
        <v>17</v>
      </c>
      <c r="B44" s="19" t="s">
        <v>29</v>
      </c>
      <c r="C44" s="15">
        <f>SUM(C42:C43)</f>
        <v>0</v>
      </c>
      <c r="D44" s="15">
        <f aca="true" t="shared" si="9" ref="D44:J44">SUM(D42:D43)</f>
        <v>0</v>
      </c>
      <c r="E44" s="15">
        <f t="shared" si="9"/>
        <v>0</v>
      </c>
      <c r="F44" s="15">
        <f>SUM(F42:F43)</f>
        <v>0</v>
      </c>
      <c r="G44" s="15">
        <f t="shared" si="9"/>
        <v>0</v>
      </c>
      <c r="H44" s="15">
        <f>SUM(H42:H43)</f>
        <v>0</v>
      </c>
      <c r="I44" s="15">
        <f>SUM(I42:I43)</f>
        <v>0</v>
      </c>
      <c r="J44" s="15">
        <f t="shared" si="9"/>
        <v>0</v>
      </c>
      <c r="K44" s="15">
        <f>SUM(K42:K43)</f>
        <v>0</v>
      </c>
      <c r="L44" s="15">
        <f>SUM(L42:L43)</f>
        <v>0</v>
      </c>
      <c r="M44" s="15">
        <f>SUM(M42:M43)</f>
        <v>0</v>
      </c>
      <c r="N44" s="38">
        <f>SUM(N42:N43)</f>
        <v>0</v>
      </c>
      <c r="P44" s="1"/>
      <c r="Q44" s="1"/>
      <c r="R44" s="1"/>
    </row>
    <row r="45" spans="1:18" ht="12.75" customHeight="1">
      <c r="A45" s="40" t="s">
        <v>191</v>
      </c>
      <c r="B45" s="54" t="s">
        <v>22</v>
      </c>
      <c r="C45" s="7"/>
      <c r="D45" s="7"/>
      <c r="E45" s="7">
        <f>SUM(C45:D45)</f>
        <v>0</v>
      </c>
      <c r="F45" s="7"/>
      <c r="G45" s="7"/>
      <c r="H45" s="7">
        <f>SUM(F45:G45)</f>
        <v>0</v>
      </c>
      <c r="I45" s="7"/>
      <c r="J45" s="7"/>
      <c r="K45" s="7">
        <f>SUM(I45:J45)</f>
        <v>0</v>
      </c>
      <c r="L45" s="7">
        <f>1!C45+1!F45+1!I45+1!L45+2!C45+2!F45+2!I45+2!L45+3!C45+3!F45+3!I45+3!L45+4!C45+4!F45+4!I45+5!C45+F45+I45+5!I45</f>
        <v>0</v>
      </c>
      <c r="M45" s="7">
        <f>1!D45+1!G45+1!J45+1!M45+2!D45+2!G45+2!J45+2!M45+3!D45+3!G45+3!J45+3!M45+4!D45+4!G45+4!J45+5!D45+G45+J45+5!J45</f>
        <v>0</v>
      </c>
      <c r="N45" s="84">
        <f>SUM(L45:M45)</f>
        <v>0</v>
      </c>
      <c r="P45" s="1"/>
      <c r="Q45" s="1"/>
      <c r="R45" s="1"/>
    </row>
    <row r="46" spans="1:18" ht="12.75" customHeight="1" thickBot="1">
      <c r="A46" s="40" t="s">
        <v>192</v>
      </c>
      <c r="B46" s="54" t="s">
        <v>145</v>
      </c>
      <c r="C46" s="7"/>
      <c r="D46" s="7"/>
      <c r="E46" s="7">
        <f>SUM(C46:D46)</f>
        <v>0</v>
      </c>
      <c r="F46" s="7"/>
      <c r="G46" s="7"/>
      <c r="H46" s="7">
        <f>SUM(F46:G46)</f>
        <v>0</v>
      </c>
      <c r="I46" s="7"/>
      <c r="J46" s="7"/>
      <c r="K46" s="7">
        <f>SUM(I46:J46)</f>
        <v>0</v>
      </c>
      <c r="L46" s="7">
        <f>1!C46+1!F46+1!I46+1!L46+2!C46+2!F46+2!I46+2!L46+3!C46+3!F46+3!I46+3!L46+4!C46+4!F46+4!I46+5!C46+F46+I46+5!I46</f>
        <v>0</v>
      </c>
      <c r="M46" s="7">
        <f>1!D46+1!G46+1!J46+1!M46+2!D46+2!G46+2!J46+2!M46+3!D46+3!G46+3!J46+3!M46+4!D46+4!G46+4!J46+5!D46+G46+J46+5!J46</f>
        <v>0</v>
      </c>
      <c r="N46" s="84">
        <f>SUM(L46:M46)</f>
        <v>0</v>
      </c>
      <c r="P46" s="1"/>
      <c r="Q46" s="1"/>
      <c r="R46" s="1"/>
    </row>
    <row r="47" spans="1:18" ht="12.75" customHeight="1" thickBot="1">
      <c r="A47" s="41" t="s">
        <v>20</v>
      </c>
      <c r="B47" s="55" t="s">
        <v>30</v>
      </c>
      <c r="C47" s="28">
        <f>SUM(C45:C46)</f>
        <v>0</v>
      </c>
      <c r="D47" s="28">
        <f aca="true" t="shared" si="10" ref="D47:J47">SUM(D45:D46)</f>
        <v>0</v>
      </c>
      <c r="E47" s="28">
        <f t="shared" si="10"/>
        <v>0</v>
      </c>
      <c r="F47" s="28">
        <f>SUM(F45:F46)</f>
        <v>0</v>
      </c>
      <c r="G47" s="28">
        <f t="shared" si="10"/>
        <v>0</v>
      </c>
      <c r="H47" s="28">
        <f>SUM(H45:H46)</f>
        <v>0</v>
      </c>
      <c r="I47" s="28">
        <f>SUM(I45:I46)</f>
        <v>0</v>
      </c>
      <c r="J47" s="28">
        <f t="shared" si="10"/>
        <v>0</v>
      </c>
      <c r="K47" s="28">
        <f>SUM(K45:K46)</f>
        <v>0</v>
      </c>
      <c r="L47" s="28">
        <f>SUM(L45:L46)</f>
        <v>0</v>
      </c>
      <c r="M47" s="28">
        <f>SUM(M45:M46)</f>
        <v>0</v>
      </c>
      <c r="N47" s="88">
        <f>SUM(N45:N46)</f>
        <v>0</v>
      </c>
      <c r="P47" s="1"/>
      <c r="Q47" s="1"/>
      <c r="R47" s="1"/>
    </row>
    <row r="48" spans="1:18" ht="12.75" customHeight="1" thickBot="1">
      <c r="A48" s="40" t="s">
        <v>179</v>
      </c>
      <c r="B48" s="54" t="s">
        <v>152</v>
      </c>
      <c r="C48" s="7"/>
      <c r="D48" s="7"/>
      <c r="E48" s="7">
        <f>SUM(C48:D48)</f>
        <v>0</v>
      </c>
      <c r="F48" s="7"/>
      <c r="G48" s="7"/>
      <c r="H48" s="7">
        <f>SUM(F48:G48)</f>
        <v>0</v>
      </c>
      <c r="I48" s="7"/>
      <c r="J48" s="7"/>
      <c r="K48" s="7">
        <f>SUM(I48:J48)</f>
        <v>0</v>
      </c>
      <c r="L48" s="7"/>
      <c r="M48" s="7"/>
      <c r="N48" s="84">
        <f>SUM(L48:M48)</f>
        <v>0</v>
      </c>
      <c r="P48" s="1"/>
      <c r="Q48" s="1"/>
      <c r="R48" s="1"/>
    </row>
    <row r="49" spans="1:18" ht="12.75" customHeight="1" thickBot="1">
      <c r="A49" s="41" t="s">
        <v>149</v>
      </c>
      <c r="B49" s="55" t="s">
        <v>151</v>
      </c>
      <c r="C49" s="28">
        <f>SUM(C47,C44,C48)</f>
        <v>0</v>
      </c>
      <c r="D49" s="28">
        <f aca="true" t="shared" si="11" ref="D49:J49">SUM(D47,D44,D48)</f>
        <v>0</v>
      </c>
      <c r="E49" s="28">
        <f t="shared" si="11"/>
        <v>0</v>
      </c>
      <c r="F49" s="28">
        <f>SUM(F47,F44,F48)</f>
        <v>0</v>
      </c>
      <c r="G49" s="28">
        <f t="shared" si="11"/>
        <v>0</v>
      </c>
      <c r="H49" s="28">
        <f>SUM(H47,H44,H48)</f>
        <v>0</v>
      </c>
      <c r="I49" s="28">
        <f>SUM(I47,I44,I48)</f>
        <v>0</v>
      </c>
      <c r="J49" s="28">
        <f t="shared" si="11"/>
        <v>0</v>
      </c>
      <c r="K49" s="28">
        <f>SUM(K47,K44,K48)</f>
        <v>0</v>
      </c>
      <c r="L49" s="28">
        <f>SUM(L47,L44,L48)</f>
        <v>0</v>
      </c>
      <c r="M49" s="28">
        <f>SUM(M47,M44,M48)</f>
        <v>0</v>
      </c>
      <c r="N49" s="88">
        <f>SUM(N47,N44,N48)</f>
        <v>0</v>
      </c>
      <c r="P49" s="1"/>
      <c r="Q49" s="1"/>
      <c r="R49" s="1"/>
    </row>
    <row r="50" spans="1:18" s="51" customFormat="1" ht="12.75" customHeight="1" thickBot="1">
      <c r="A50" s="23"/>
      <c r="B50" s="29" t="s">
        <v>155</v>
      </c>
      <c r="C50" s="6">
        <f>SUM(C49,C41,C37)</f>
        <v>0</v>
      </c>
      <c r="D50" s="6">
        <f aca="true" t="shared" si="12" ref="D50:J50">SUM(D49,D41,D37)</f>
        <v>0</v>
      </c>
      <c r="E50" s="6">
        <f t="shared" si="12"/>
        <v>0</v>
      </c>
      <c r="F50" s="6">
        <f>SUM(F49,F41,F37)</f>
        <v>0</v>
      </c>
      <c r="G50" s="6">
        <f t="shared" si="12"/>
        <v>0</v>
      </c>
      <c r="H50" s="6">
        <f>SUM(H49,H41,H37)</f>
        <v>0</v>
      </c>
      <c r="I50" s="6">
        <f>SUM(I49,I41,I37)</f>
        <v>0</v>
      </c>
      <c r="J50" s="6">
        <f t="shared" si="12"/>
        <v>0</v>
      </c>
      <c r="K50" s="6">
        <f>SUM(K49,K41,K37)</f>
        <v>0</v>
      </c>
      <c r="L50" s="6">
        <f>SUM(L49,L41,L37)</f>
        <v>0</v>
      </c>
      <c r="M50" s="6">
        <f>SUM(M49,M41,M37)</f>
        <v>0</v>
      </c>
      <c r="N50" s="43">
        <f>SUM(N49,N41,N37)</f>
        <v>0</v>
      </c>
      <c r="O50" s="56"/>
      <c r="P50" s="56"/>
      <c r="Q50" s="56"/>
      <c r="R50" s="56"/>
    </row>
    <row r="51" spans="1:14" ht="13.5" customHeight="1" thickBo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>
        <f>1!C51+1!F51+1!I51+1!L51+2!C51+2!F51+2!I51+2!L51+3!C51+3!F51+3!I51+3!L51+4!C51+4!F51+4!I51+5!C51+F51+I51</f>
        <v>0</v>
      </c>
      <c r="M51" s="9">
        <f>1!D51+1!G51+1!J51+1!M51+2!D51+2!G51+2!J51+2!M51+3!D51+3!G51+3!J51+3!M51+4!D51+4!G51+4!J51+5!D51+G51+J51</f>
        <v>0</v>
      </c>
      <c r="N51" s="98">
        <f>1!E51+1!H51+1!K51+1!N51+2!E51+2!H51+2!K51+2!N51+3!E51+3!H51+3!K51+3!N51+4!E51+4!H51+4!K51+5!E51+H51+K51</f>
        <v>0</v>
      </c>
    </row>
    <row r="52" spans="1:14" ht="13.5" thickBot="1">
      <c r="A52" s="59"/>
      <c r="B52" s="58" t="s">
        <v>32</v>
      </c>
      <c r="C52" s="27"/>
      <c r="D52" s="27"/>
      <c r="E52" s="27"/>
      <c r="F52" s="27"/>
      <c r="G52" s="27"/>
      <c r="H52" s="27"/>
      <c r="I52" s="27"/>
      <c r="J52" s="27"/>
      <c r="K52" s="27"/>
      <c r="L52" s="92">
        <f>1!C52+1!F52+1!I52+1!L52+2!C52+2!F52+2!I52+2!L52+3!C52+3!F52+3!I52+3!L52+4!C52+4!F52+4!I52+5!C52+F52+I52</f>
        <v>0</v>
      </c>
      <c r="M52" s="92">
        <f>1!D52+1!G52+1!J52+1!M52+2!D52+2!G52+2!J52+2!M52+3!D52+3!G52+3!J52+3!M52+4!D52+4!G52+4!J52+5!D52+G52+J52</f>
        <v>0</v>
      </c>
      <c r="N52" s="99">
        <f>1!E52+1!H52+1!K52+1!N52+2!E52+2!H52+2!K52+2!N52+3!E52+3!H52+3!K52+3!N52+4!E52+4!H52+4!K52+5!E52+H52+K52</f>
        <v>0</v>
      </c>
    </row>
  </sheetData>
  <sheetProtection/>
  <mergeCells count="24">
    <mergeCell ref="F4:H4"/>
    <mergeCell ref="I4:K4"/>
    <mergeCell ref="F5:F6"/>
    <mergeCell ref="G5:G6"/>
    <mergeCell ref="I5:I6"/>
    <mergeCell ref="J5:J6"/>
    <mergeCell ref="B1:N1"/>
    <mergeCell ref="A3:B6"/>
    <mergeCell ref="C3:E3"/>
    <mergeCell ref="F3:H3"/>
    <mergeCell ref="I3:K3"/>
    <mergeCell ref="L3:N4"/>
    <mergeCell ref="K5:K6"/>
    <mergeCell ref="C5:C6"/>
    <mergeCell ref="N5:N6"/>
    <mergeCell ref="C4:E4"/>
    <mergeCell ref="A8:B8"/>
    <mergeCell ref="A29:B29"/>
    <mergeCell ref="L5:L6"/>
    <mergeCell ref="M5:M6"/>
    <mergeCell ref="A7:B7"/>
    <mergeCell ref="H5:H6"/>
    <mergeCell ref="D5:D6"/>
    <mergeCell ref="E5:E6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55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5" width="9.375" style="13" customWidth="1"/>
    <col min="6" max="6" width="9.00390625" style="13" customWidth="1"/>
    <col min="7" max="8" width="9.375" style="13" customWidth="1"/>
    <col min="9" max="9" width="9.625" style="13" customWidth="1"/>
    <col min="10" max="11" width="9.375" style="13" customWidth="1"/>
    <col min="12" max="12" width="10.375" style="13" customWidth="1"/>
    <col min="13" max="13" width="11.625" style="13" customWidth="1"/>
    <col min="14" max="14" width="10.625" style="13" customWidth="1"/>
    <col min="15" max="15" width="10.375" style="1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4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ht="8.25" customHeight="1" thickBot="1">
      <c r="N2" s="16" t="s">
        <v>0</v>
      </c>
    </row>
    <row r="3" spans="1:14" ht="9" customHeight="1" thickBot="1">
      <c r="A3" s="113" t="s">
        <v>1</v>
      </c>
      <c r="B3" s="113"/>
      <c r="C3" s="115">
        <v>1051</v>
      </c>
      <c r="D3" s="115"/>
      <c r="E3" s="115"/>
      <c r="F3" s="115">
        <v>1052</v>
      </c>
      <c r="G3" s="115"/>
      <c r="H3" s="115"/>
      <c r="I3" s="127">
        <v>1053</v>
      </c>
      <c r="J3" s="127"/>
      <c r="K3" s="127"/>
      <c r="L3" s="127">
        <v>1054</v>
      </c>
      <c r="M3" s="129"/>
      <c r="N3" s="114"/>
    </row>
    <row r="4" spans="1:15" s="17" customFormat="1" ht="22.5" customHeight="1" thickBot="1">
      <c r="A4" s="113"/>
      <c r="B4" s="113"/>
      <c r="C4" s="109" t="s">
        <v>47</v>
      </c>
      <c r="D4" s="109"/>
      <c r="E4" s="109"/>
      <c r="F4" s="109" t="s">
        <v>48</v>
      </c>
      <c r="G4" s="109"/>
      <c r="H4" s="109"/>
      <c r="I4" s="109" t="s">
        <v>49</v>
      </c>
      <c r="J4" s="109"/>
      <c r="K4" s="109"/>
      <c r="L4" s="109"/>
      <c r="M4" s="109"/>
      <c r="N4" s="109"/>
      <c r="O4" s="95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6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  <c r="P9" s="1"/>
    </row>
    <row r="10" spans="1:16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  <c r="P10" s="1"/>
    </row>
    <row r="11" spans="1:16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  <c r="P11" s="1"/>
    </row>
    <row r="12" spans="1:16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  <c r="P12" s="1"/>
    </row>
    <row r="13" spans="1:16" ht="10.5" customHeight="1">
      <c r="A13" s="17" t="s">
        <v>162</v>
      </c>
      <c r="B13" s="16" t="s">
        <v>11</v>
      </c>
      <c r="C13" s="1">
        <v>82113</v>
      </c>
      <c r="D13" s="3"/>
      <c r="E13" s="1">
        <f>SUM(C13:D13)</f>
        <v>82113</v>
      </c>
      <c r="F13" s="1">
        <v>265000</v>
      </c>
      <c r="G13" s="1"/>
      <c r="H13" s="1">
        <f>SUM(F13:G13)</f>
        <v>265000</v>
      </c>
      <c r="I13" s="1">
        <v>17973</v>
      </c>
      <c r="J13" s="1"/>
      <c r="K13" s="1">
        <f>SUM(I13:J13)</f>
        <v>17973</v>
      </c>
      <c r="L13" s="1">
        <v>0</v>
      </c>
      <c r="M13" s="1"/>
      <c r="N13" s="1">
        <f>SUM(L13:M13)</f>
        <v>0</v>
      </c>
      <c r="P13" s="1"/>
    </row>
    <row r="14" spans="1:16" ht="10.5" customHeight="1">
      <c r="A14" s="18" t="s">
        <v>12</v>
      </c>
      <c r="B14" s="19" t="s">
        <v>131</v>
      </c>
      <c r="C14" s="15">
        <v>82113</v>
      </c>
      <c r="D14" s="15">
        <f aca="true" t="shared" si="0" ref="D14:M14">SUM(D9:D13)</f>
        <v>0</v>
      </c>
      <c r="E14" s="15">
        <f t="shared" si="0"/>
        <v>82113</v>
      </c>
      <c r="F14" s="15">
        <v>265000</v>
      </c>
      <c r="G14" s="15">
        <f t="shared" si="0"/>
        <v>0</v>
      </c>
      <c r="H14" s="15">
        <f>SUM(H9:H13)</f>
        <v>265000</v>
      </c>
      <c r="I14" s="15">
        <v>17973</v>
      </c>
      <c r="J14" s="15">
        <f t="shared" si="0"/>
        <v>0</v>
      </c>
      <c r="K14" s="15">
        <f>SUM(K9:K13)</f>
        <v>17973</v>
      </c>
      <c r="L14" s="15">
        <v>0</v>
      </c>
      <c r="M14" s="15">
        <f t="shared" si="0"/>
        <v>0</v>
      </c>
      <c r="N14" s="15">
        <f>SUM(N9:N13)</f>
        <v>0</v>
      </c>
      <c r="P14" s="1"/>
    </row>
    <row r="15" spans="1:16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  <c r="P15" s="1"/>
    </row>
    <row r="16" spans="1:17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  <c r="P16" s="1"/>
      <c r="Q16" s="1"/>
    </row>
    <row r="17" spans="1:16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  <c r="O17" s="6"/>
      <c r="P17" s="1"/>
    </row>
    <row r="18" spans="1:16" ht="10.5" customHeight="1" thickBo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  <c r="P18" s="1"/>
    </row>
    <row r="19" spans="1:16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  <c r="P19" s="1"/>
    </row>
    <row r="20" spans="1:16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1"/>
    </row>
    <row r="21" spans="1:16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P21" s="1"/>
    </row>
    <row r="22" spans="1:16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  <c r="P22" s="1"/>
    </row>
    <row r="23" spans="1:15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  <c r="O23" s="13"/>
    </row>
    <row r="24" spans="1:16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  <c r="O24" s="6"/>
      <c r="P24" s="1"/>
    </row>
    <row r="25" spans="1:16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  <c r="P25" s="1"/>
    </row>
    <row r="26" spans="1:16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  <c r="P26" s="1"/>
    </row>
    <row r="27" spans="1:16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  <c r="P27" s="1"/>
    </row>
    <row r="28" spans="1:16" s="29" customFormat="1" ht="10.5" customHeight="1">
      <c r="A28" s="23"/>
      <c r="B28" s="29" t="s">
        <v>154</v>
      </c>
      <c r="C28" s="6">
        <v>82113</v>
      </c>
      <c r="D28" s="6">
        <f aca="true" t="shared" si="5" ref="D28:M28">SUM(D27,D18,D14)</f>
        <v>0</v>
      </c>
      <c r="E28" s="6">
        <f t="shared" si="5"/>
        <v>82113</v>
      </c>
      <c r="F28" s="6">
        <v>265000</v>
      </c>
      <c r="G28" s="6">
        <f t="shared" si="5"/>
        <v>0</v>
      </c>
      <c r="H28" s="6">
        <f>SUM(H27,H18,H14)</f>
        <v>265000</v>
      </c>
      <c r="I28" s="6">
        <v>17973</v>
      </c>
      <c r="J28" s="6">
        <f t="shared" si="5"/>
        <v>0</v>
      </c>
      <c r="K28" s="6">
        <f>SUM(K27,K18,K14)</f>
        <v>17973</v>
      </c>
      <c r="L28" s="6">
        <v>0</v>
      </c>
      <c r="M28" s="6">
        <f t="shared" si="5"/>
        <v>0</v>
      </c>
      <c r="N28" s="6">
        <f>SUM(N27,N18,N14)</f>
        <v>0</v>
      </c>
      <c r="O28" s="6"/>
      <c r="P28" s="56"/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P29" s="1"/>
      <c r="U29" s="67"/>
    </row>
    <row r="30" spans="1:16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  <c r="P30" s="1"/>
    </row>
    <row r="31" spans="1:16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  <c r="P31" s="1"/>
    </row>
    <row r="32" spans="1:16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  <c r="P32" s="1"/>
    </row>
    <row r="33" spans="1:16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  <c r="P33" s="1"/>
    </row>
    <row r="34" spans="1:16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  <c r="P34" s="1"/>
    </row>
    <row r="35" spans="1:16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  <c r="P35" s="1"/>
    </row>
    <row r="36" spans="1:16" ht="10.5" customHeight="1" thickBo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  <c r="P36" s="1"/>
    </row>
    <row r="37" spans="1:37" ht="10.5" customHeight="1" thickBo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P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P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P39" s="1"/>
      <c r="Q39" s="6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29" customFormat="1" ht="10.5" customHeight="1" thickBo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O40" s="6"/>
      <c r="P40" s="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1" ht="10.5" customHeight="1" thickBo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Bot="1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customHeight="1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customHeight="1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customHeight="1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customHeight="1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51" customFormat="1" ht="12.75" customHeight="1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14" ht="13.5" customHeight="1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3.5" customHeight="1">
      <c r="A52" s="59"/>
      <c r="B52" s="58" t="s">
        <v>32</v>
      </c>
      <c r="C52" s="60"/>
      <c r="D52" s="27"/>
      <c r="E52" s="60"/>
      <c r="F52" s="27"/>
      <c r="G52" s="27"/>
      <c r="H52" s="27"/>
      <c r="I52" s="27"/>
      <c r="J52" s="27"/>
      <c r="K52" s="27"/>
      <c r="L52" s="71"/>
      <c r="M52" s="27"/>
      <c r="N52" s="71"/>
    </row>
    <row r="54" ht="12.75">
      <c r="H54" s="17"/>
    </row>
    <row r="55" ht="12.75">
      <c r="H55" s="17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1055</v>
      </c>
      <c r="D3" s="115"/>
      <c r="E3" s="115"/>
      <c r="F3" s="115">
        <v>1056</v>
      </c>
      <c r="G3" s="115"/>
      <c r="H3" s="115"/>
      <c r="I3" s="115">
        <v>1057</v>
      </c>
      <c r="J3" s="115"/>
      <c r="K3" s="115"/>
      <c r="L3" s="115">
        <v>1058</v>
      </c>
      <c r="M3" s="115"/>
      <c r="N3" s="115"/>
    </row>
    <row r="4" spans="1:14" s="86" customFormat="1" ht="20.25" customHeight="1" thickBot="1">
      <c r="A4" s="113"/>
      <c r="B4" s="113"/>
      <c r="C4" s="109" t="s">
        <v>50</v>
      </c>
      <c r="D4" s="109"/>
      <c r="E4" s="109"/>
      <c r="F4" s="109" t="s">
        <v>51</v>
      </c>
      <c r="G4" s="109"/>
      <c r="H4" s="109"/>
      <c r="I4" s="120" t="s">
        <v>52</v>
      </c>
      <c r="J4" s="120"/>
      <c r="K4" s="120"/>
      <c r="L4" s="109" t="s">
        <v>53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3400</v>
      </c>
      <c r="D13" s="3"/>
      <c r="E13" s="1">
        <f>SUM(C13:D13)</f>
        <v>3400</v>
      </c>
      <c r="F13" s="1">
        <v>0</v>
      </c>
      <c r="G13" s="1"/>
      <c r="H13" s="1">
        <f>SUM(F13:G13)</f>
        <v>0</v>
      </c>
      <c r="I13" s="1">
        <v>111900</v>
      </c>
      <c r="J13" s="1"/>
      <c r="K13" s="1">
        <f>SUM(I13:J13)</f>
        <v>111900</v>
      </c>
      <c r="L13" s="1">
        <v>26420</v>
      </c>
      <c r="M13" s="1"/>
      <c r="N13" s="1">
        <f>SUM(L13:M13)</f>
        <v>26420</v>
      </c>
      <c r="P13" s="36"/>
    </row>
    <row r="14" spans="1:14" ht="10.5" customHeight="1">
      <c r="A14" s="18" t="s">
        <v>12</v>
      </c>
      <c r="B14" s="19" t="s">
        <v>131</v>
      </c>
      <c r="C14" s="15">
        <v>3400</v>
      </c>
      <c r="D14" s="15">
        <f aca="true" t="shared" si="0" ref="D14:M14">SUM(D9:D13)</f>
        <v>0</v>
      </c>
      <c r="E14" s="15">
        <f t="shared" si="0"/>
        <v>3400</v>
      </c>
      <c r="F14" s="15">
        <v>0</v>
      </c>
      <c r="G14" s="15">
        <f t="shared" si="0"/>
        <v>0</v>
      </c>
      <c r="H14" s="15">
        <f>SUM(H9:H13)</f>
        <v>0</v>
      </c>
      <c r="I14" s="15">
        <f>SUM(I9:I13)</f>
        <v>111900</v>
      </c>
      <c r="J14" s="15">
        <f t="shared" si="0"/>
        <v>0</v>
      </c>
      <c r="K14" s="15">
        <f>SUM(K9:K13)</f>
        <v>111900</v>
      </c>
      <c r="L14" s="15">
        <v>26420</v>
      </c>
      <c r="M14" s="15">
        <f t="shared" si="0"/>
        <v>0</v>
      </c>
      <c r="N14" s="15">
        <f>SUM(N9:N13)</f>
        <v>26420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4">
        <v>0</v>
      </c>
      <c r="M15" s="1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4">
        <v>0</v>
      </c>
      <c r="M16" s="1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v>3400</v>
      </c>
      <c r="D28" s="6">
        <f aca="true" t="shared" si="5" ref="D28:M28">SUM(D27,D18,D14)</f>
        <v>0</v>
      </c>
      <c r="E28" s="6">
        <f t="shared" si="5"/>
        <v>3400</v>
      </c>
      <c r="F28" s="6">
        <v>0</v>
      </c>
      <c r="G28" s="6">
        <f t="shared" si="5"/>
        <v>0</v>
      </c>
      <c r="H28" s="6">
        <f>SUM(H27,H18,H14)</f>
        <v>0</v>
      </c>
      <c r="I28" s="6">
        <f>SUM(I14)</f>
        <v>111900</v>
      </c>
      <c r="J28" s="6">
        <f t="shared" si="5"/>
        <v>0</v>
      </c>
      <c r="K28" s="6">
        <f>SUM(K27,K18,K14)</f>
        <v>111900</v>
      </c>
      <c r="L28" s="6">
        <v>26420</v>
      </c>
      <c r="M28" s="6">
        <f t="shared" si="5"/>
        <v>0</v>
      </c>
      <c r="N28" s="6">
        <f>SUM(N27,N18,N14)</f>
        <v>26420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4">
        <v>0</v>
      </c>
      <c r="M30" s="1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4">
        <v>0</v>
      </c>
      <c r="M31" s="1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4">
        <v>0</v>
      </c>
      <c r="M32" s="1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4">
        <v>0</v>
      </c>
      <c r="M34" s="1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4">
        <v>0</v>
      </c>
      <c r="M35" s="1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4">
        <v>0</v>
      </c>
      <c r="M36" s="1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4">
        <v>0</v>
      </c>
      <c r="M38" s="1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4">
        <v>0</v>
      </c>
      <c r="M39" s="1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4">
        <v>0</v>
      </c>
      <c r="M40" s="1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U25" sqref="U25"/>
      <selection pane="bottomLeft" activeCell="U25" sqref="U25"/>
    </sheetView>
  </sheetViews>
  <sheetFormatPr defaultColWidth="9.00390625" defaultRowHeight="12.75"/>
  <cols>
    <col min="1" max="1" width="7.375" style="13" customWidth="1"/>
    <col min="2" max="2" width="33.875" style="13" customWidth="1"/>
    <col min="3" max="3" width="10.875" style="13" customWidth="1"/>
    <col min="4" max="4" width="10.625" style="13" customWidth="1"/>
    <col min="5" max="5" width="11.00390625" style="13" customWidth="1"/>
    <col min="6" max="6" width="9.00390625" style="13" customWidth="1"/>
    <col min="7" max="8" width="9.375" style="13" customWidth="1"/>
    <col min="9" max="9" width="9.625" style="13" customWidth="1"/>
    <col min="10" max="14" width="9.375" style="13" customWidth="1"/>
    <col min="15" max="15" width="9.25390625" style="13" customWidth="1"/>
    <col min="16" max="16" width="0" style="13" hidden="1" customWidth="1"/>
    <col min="17" max="17" width="9.25390625" style="13" customWidth="1"/>
    <col min="18" max="20" width="0" style="13" hidden="1" customWidth="1"/>
    <col min="21" max="16384" width="9.125" style="13" customWidth="1"/>
  </cols>
  <sheetData>
    <row r="1" spans="2:17" ht="11.25" customHeight="1">
      <c r="B1" s="112" t="s">
        <v>181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23"/>
      <c r="P1" s="23"/>
      <c r="Q1" s="23"/>
    </row>
    <row r="2" spans="8:20" ht="8.25" customHeight="1">
      <c r="H2" s="16"/>
      <c r="M2" s="16" t="s">
        <v>0</v>
      </c>
      <c r="T2" s="16"/>
    </row>
    <row r="3" spans="1:14" ht="9" customHeight="1">
      <c r="A3" s="113" t="s">
        <v>1</v>
      </c>
      <c r="B3" s="113"/>
      <c r="C3" s="115">
        <v>1059</v>
      </c>
      <c r="D3" s="115"/>
      <c r="E3" s="115"/>
      <c r="F3" s="115">
        <v>1060</v>
      </c>
      <c r="G3" s="115"/>
      <c r="H3" s="115"/>
      <c r="I3" s="115">
        <v>1061</v>
      </c>
      <c r="J3" s="115"/>
      <c r="K3" s="115"/>
      <c r="L3" s="115">
        <v>1062</v>
      </c>
      <c r="M3" s="115"/>
      <c r="N3" s="115"/>
    </row>
    <row r="4" spans="1:14" s="86" customFormat="1" ht="20.25" customHeight="1" thickBot="1">
      <c r="A4" s="113"/>
      <c r="B4" s="113"/>
      <c r="C4" s="120" t="s">
        <v>54</v>
      </c>
      <c r="D4" s="120"/>
      <c r="E4" s="120"/>
      <c r="F4" s="109" t="s">
        <v>55</v>
      </c>
      <c r="G4" s="109"/>
      <c r="H4" s="109"/>
      <c r="I4" s="109" t="s">
        <v>56</v>
      </c>
      <c r="J4" s="109"/>
      <c r="K4" s="109"/>
      <c r="L4" s="109" t="s">
        <v>57</v>
      </c>
      <c r="M4" s="109"/>
      <c r="N4" s="109"/>
    </row>
    <row r="5" spans="1:14" ht="11.25" customHeight="1" thickBot="1">
      <c r="A5" s="113"/>
      <c r="B5" s="113"/>
      <c r="C5" s="110" t="s">
        <v>204</v>
      </c>
      <c r="D5" s="110" t="s">
        <v>198</v>
      </c>
      <c r="E5" s="110" t="s">
        <v>199</v>
      </c>
      <c r="F5" s="110" t="s">
        <v>204</v>
      </c>
      <c r="G5" s="110" t="s">
        <v>198</v>
      </c>
      <c r="H5" s="110" t="s">
        <v>199</v>
      </c>
      <c r="I5" s="110" t="s">
        <v>204</v>
      </c>
      <c r="J5" s="110" t="s">
        <v>198</v>
      </c>
      <c r="K5" s="110" t="s">
        <v>199</v>
      </c>
      <c r="L5" s="110" t="s">
        <v>204</v>
      </c>
      <c r="M5" s="110" t="s">
        <v>197</v>
      </c>
      <c r="N5" s="110" t="s">
        <v>199</v>
      </c>
    </row>
    <row r="6" spans="1:14" ht="17.25" customHeight="1" thickBot="1">
      <c r="A6" s="113"/>
      <c r="B6" s="113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9" customHeight="1" thickBot="1">
      <c r="A7" s="119">
        <v>1</v>
      </c>
      <c r="B7" s="119"/>
      <c r="C7" s="4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47">
        <v>8</v>
      </c>
      <c r="J7" s="47">
        <v>9</v>
      </c>
      <c r="K7" s="47">
        <v>10</v>
      </c>
      <c r="L7" s="26">
        <v>11</v>
      </c>
      <c r="M7" s="26">
        <v>12</v>
      </c>
      <c r="N7" s="26">
        <v>13</v>
      </c>
    </row>
    <row r="8" spans="1:14" ht="11.25" customHeight="1">
      <c r="A8" s="117" t="s">
        <v>6</v>
      </c>
      <c r="B8" s="117"/>
      <c r="C8" s="1"/>
      <c r="D8" s="1"/>
      <c r="E8" s="1"/>
      <c r="F8" s="1"/>
      <c r="G8" s="1"/>
      <c r="H8" s="1"/>
      <c r="I8" s="6"/>
      <c r="J8" s="6"/>
      <c r="K8" s="6"/>
      <c r="L8" s="1"/>
      <c r="M8" s="1"/>
      <c r="N8" s="1"/>
    </row>
    <row r="9" spans="1:14" ht="10.5" customHeight="1">
      <c r="A9" s="17" t="s">
        <v>158</v>
      </c>
      <c r="B9" s="16" t="s">
        <v>8</v>
      </c>
      <c r="C9" s="1">
        <v>0</v>
      </c>
      <c r="D9" s="1"/>
      <c r="E9" s="1">
        <f>SUM(C9:D9)</f>
        <v>0</v>
      </c>
      <c r="F9" s="1">
        <v>0</v>
      </c>
      <c r="G9" s="1"/>
      <c r="H9" s="1">
        <f>SUM(F9:G9)</f>
        <v>0</v>
      </c>
      <c r="I9" s="1">
        <v>0</v>
      </c>
      <c r="J9" s="1"/>
      <c r="K9" s="1">
        <f>SUM(I9:J9)</f>
        <v>0</v>
      </c>
      <c r="L9" s="1">
        <v>0</v>
      </c>
      <c r="M9" s="1"/>
      <c r="N9" s="1">
        <f>SUM(L9:M9)</f>
        <v>0</v>
      </c>
    </row>
    <row r="10" spans="1:14" ht="10.5" customHeight="1">
      <c r="A10" s="17" t="s">
        <v>159</v>
      </c>
      <c r="B10" s="16" t="s">
        <v>129</v>
      </c>
      <c r="C10" s="1">
        <v>0</v>
      </c>
      <c r="D10" s="1"/>
      <c r="E10" s="1">
        <f>SUM(C10:D10)</f>
        <v>0</v>
      </c>
      <c r="F10" s="1">
        <v>0</v>
      </c>
      <c r="G10" s="1"/>
      <c r="H10" s="1">
        <f>SUM(F10:G10)</f>
        <v>0</v>
      </c>
      <c r="I10" s="1">
        <v>0</v>
      </c>
      <c r="J10" s="1"/>
      <c r="K10" s="1">
        <f>SUM(I10:J10)</f>
        <v>0</v>
      </c>
      <c r="L10" s="1">
        <v>0</v>
      </c>
      <c r="M10" s="1"/>
      <c r="N10" s="1">
        <f>SUM(L10:M10)</f>
        <v>0</v>
      </c>
    </row>
    <row r="11" spans="1:14" ht="10.5" customHeight="1">
      <c r="A11" s="17" t="s">
        <v>160</v>
      </c>
      <c r="B11" s="16" t="s">
        <v>9</v>
      </c>
      <c r="C11" s="1">
        <v>0</v>
      </c>
      <c r="D11" s="1"/>
      <c r="E11" s="1">
        <f>SUM(C11:D11)</f>
        <v>0</v>
      </c>
      <c r="F11" s="1">
        <v>0</v>
      </c>
      <c r="G11" s="1"/>
      <c r="H11" s="1">
        <f>SUM(F11:G11)</f>
        <v>0</v>
      </c>
      <c r="I11" s="1">
        <v>0</v>
      </c>
      <c r="J11" s="1"/>
      <c r="K11" s="1">
        <f>SUM(I11:J11)</f>
        <v>0</v>
      </c>
      <c r="L11" s="1">
        <v>0</v>
      </c>
      <c r="M11" s="1"/>
      <c r="N11" s="1">
        <f>SUM(L11:M11)</f>
        <v>0</v>
      </c>
    </row>
    <row r="12" spans="1:14" ht="10.5" customHeight="1">
      <c r="A12" s="17" t="s">
        <v>161</v>
      </c>
      <c r="B12" s="16" t="s">
        <v>10</v>
      </c>
      <c r="C12" s="1">
        <v>0</v>
      </c>
      <c r="D12" s="1"/>
      <c r="E12" s="1">
        <f>SUM(C12:D12)</f>
        <v>0</v>
      </c>
      <c r="F12" s="1">
        <v>0</v>
      </c>
      <c r="G12" s="1"/>
      <c r="H12" s="1">
        <f>SUM(F12:G12)</f>
        <v>0</v>
      </c>
      <c r="I12" s="1">
        <v>0</v>
      </c>
      <c r="J12" s="1"/>
      <c r="K12" s="1">
        <f>SUM(I12:J12)</f>
        <v>0</v>
      </c>
      <c r="L12" s="1">
        <v>0</v>
      </c>
      <c r="M12" s="1"/>
      <c r="N12" s="1">
        <f>SUM(L12:M12)</f>
        <v>0</v>
      </c>
    </row>
    <row r="13" spans="1:16" ht="10.5" customHeight="1">
      <c r="A13" s="17" t="s">
        <v>162</v>
      </c>
      <c r="B13" s="16" t="s">
        <v>11</v>
      </c>
      <c r="C13" s="1">
        <v>45100</v>
      </c>
      <c r="D13" s="3"/>
      <c r="E13" s="1">
        <f>SUM(C13:D13)</f>
        <v>45100</v>
      </c>
      <c r="F13" s="1">
        <v>2221</v>
      </c>
      <c r="G13" s="1">
        <v>1952</v>
      </c>
      <c r="H13" s="1">
        <f>SUM(F13:G13)</f>
        <v>4173</v>
      </c>
      <c r="I13" s="1">
        <v>1940</v>
      </c>
      <c r="J13" s="1">
        <v>137</v>
      </c>
      <c r="K13" s="1">
        <f>SUM(I13:J13)</f>
        <v>2077</v>
      </c>
      <c r="L13" s="1">
        <v>3175</v>
      </c>
      <c r="M13" s="1"/>
      <c r="N13" s="1">
        <f>SUM(L13:M13)</f>
        <v>3175</v>
      </c>
      <c r="P13" s="36"/>
    </row>
    <row r="14" spans="1:14" ht="10.5" customHeight="1">
      <c r="A14" s="18" t="s">
        <v>12</v>
      </c>
      <c r="B14" s="19" t="s">
        <v>131</v>
      </c>
      <c r="C14" s="15">
        <f>SUM(C9:C13)</f>
        <v>45100</v>
      </c>
      <c r="D14" s="15">
        <f aca="true" t="shared" si="0" ref="D14:M14">SUM(D9:D13)</f>
        <v>0</v>
      </c>
      <c r="E14" s="15">
        <f t="shared" si="0"/>
        <v>45100</v>
      </c>
      <c r="F14" s="15">
        <f>SUM(F9:F13)</f>
        <v>2221</v>
      </c>
      <c r="G14" s="15">
        <f t="shared" si="0"/>
        <v>1952</v>
      </c>
      <c r="H14" s="15">
        <f>SUM(H9:H13)</f>
        <v>4173</v>
      </c>
      <c r="I14" s="15">
        <f>SUM(I9:I13)</f>
        <v>1940</v>
      </c>
      <c r="J14" s="15">
        <f t="shared" si="0"/>
        <v>137</v>
      </c>
      <c r="K14" s="15">
        <f>SUM(K9:K13)</f>
        <v>2077</v>
      </c>
      <c r="L14" s="15">
        <f>SUM(L9:L13)</f>
        <v>3175</v>
      </c>
      <c r="M14" s="15">
        <f t="shared" si="0"/>
        <v>0</v>
      </c>
      <c r="N14" s="15">
        <f>SUM(N9:N13)</f>
        <v>3175</v>
      </c>
    </row>
    <row r="15" spans="1:14" ht="10.5" customHeight="1">
      <c r="A15" s="17" t="s">
        <v>163</v>
      </c>
      <c r="B15" s="16" t="s">
        <v>130</v>
      </c>
      <c r="C15" s="1">
        <v>0</v>
      </c>
      <c r="D15" s="49"/>
      <c r="E15" s="1">
        <f>SUM(C15:D15)</f>
        <v>0</v>
      </c>
      <c r="F15" s="1">
        <v>0</v>
      </c>
      <c r="G15" s="1"/>
      <c r="H15" s="1">
        <f>SUM(F15:G15)</f>
        <v>0</v>
      </c>
      <c r="I15" s="1">
        <v>0</v>
      </c>
      <c r="J15" s="1"/>
      <c r="K15" s="1">
        <f>SUM(I15:J15)</f>
        <v>0</v>
      </c>
      <c r="L15" s="7">
        <v>0</v>
      </c>
      <c r="M15" s="6"/>
      <c r="N15" s="1">
        <f>SUM(L15:M15)</f>
        <v>0</v>
      </c>
    </row>
    <row r="16" spans="1:14" ht="10.5" customHeight="1">
      <c r="A16" s="17" t="s">
        <v>164</v>
      </c>
      <c r="B16" s="16" t="s">
        <v>13</v>
      </c>
      <c r="C16" s="1">
        <v>0</v>
      </c>
      <c r="D16" s="1"/>
      <c r="E16" s="1">
        <f>SUM(C16:D16)</f>
        <v>0</v>
      </c>
      <c r="F16" s="1">
        <v>0</v>
      </c>
      <c r="G16" s="1"/>
      <c r="H16" s="1">
        <f>SUM(F16:G16)</f>
        <v>0</v>
      </c>
      <c r="I16" s="1">
        <v>0</v>
      </c>
      <c r="J16" s="1"/>
      <c r="K16" s="1">
        <f>SUM(I16:J16)</f>
        <v>0</v>
      </c>
      <c r="L16" s="7">
        <v>0</v>
      </c>
      <c r="M16" s="6"/>
      <c r="N16" s="1">
        <f>SUM(L16:M16)</f>
        <v>0</v>
      </c>
    </row>
    <row r="17" spans="1:14" s="29" customFormat="1" ht="10.5" customHeight="1">
      <c r="A17" s="17" t="s">
        <v>165</v>
      </c>
      <c r="B17" s="16" t="s">
        <v>14</v>
      </c>
      <c r="C17" s="1">
        <v>0</v>
      </c>
      <c r="D17" s="1"/>
      <c r="E17" s="1">
        <f>SUM(C17:D17)</f>
        <v>0</v>
      </c>
      <c r="F17" s="1">
        <v>0</v>
      </c>
      <c r="G17" s="1"/>
      <c r="H17" s="1">
        <f>SUM(F17:G17)</f>
        <v>0</v>
      </c>
      <c r="I17" s="1">
        <v>0</v>
      </c>
      <c r="J17" s="1"/>
      <c r="K17" s="1">
        <f>SUM(I17:J17)</f>
        <v>0</v>
      </c>
      <c r="L17" s="4">
        <v>0</v>
      </c>
      <c r="M17" s="1"/>
      <c r="N17" s="1">
        <f>SUM(L17:M17)</f>
        <v>0</v>
      </c>
    </row>
    <row r="18" spans="1:14" ht="10.5" customHeight="1">
      <c r="A18" s="18" t="s">
        <v>15</v>
      </c>
      <c r="B18" s="19" t="s">
        <v>132</v>
      </c>
      <c r="C18" s="15">
        <v>0</v>
      </c>
      <c r="D18" s="15">
        <f aca="true" t="shared" si="1" ref="D18:M18">SUM(D15:D17)</f>
        <v>0</v>
      </c>
      <c r="E18" s="15">
        <f t="shared" si="1"/>
        <v>0</v>
      </c>
      <c r="F18" s="15">
        <v>0</v>
      </c>
      <c r="G18" s="15">
        <f t="shared" si="1"/>
        <v>0</v>
      </c>
      <c r="H18" s="15">
        <f>SUM(H15:H17)</f>
        <v>0</v>
      </c>
      <c r="I18" s="15">
        <v>0</v>
      </c>
      <c r="J18" s="15">
        <f t="shared" si="1"/>
        <v>0</v>
      </c>
      <c r="K18" s="15">
        <f>SUM(K15:K17)</f>
        <v>0</v>
      </c>
      <c r="L18" s="15">
        <v>0</v>
      </c>
      <c r="M18" s="15">
        <f t="shared" si="1"/>
        <v>0</v>
      </c>
      <c r="N18" s="15">
        <f>SUM(N15:N17)</f>
        <v>0</v>
      </c>
    </row>
    <row r="19" spans="1:14" ht="10.5" customHeight="1" thickBot="1">
      <c r="A19" s="31" t="s">
        <v>166</v>
      </c>
      <c r="B19" s="19" t="s">
        <v>133</v>
      </c>
      <c r="C19" s="15">
        <v>0</v>
      </c>
      <c r="D19" s="15"/>
      <c r="E19" s="15">
        <f>SUM(C19:D19)</f>
        <v>0</v>
      </c>
      <c r="F19" s="15">
        <v>0</v>
      </c>
      <c r="G19" s="15"/>
      <c r="H19" s="15">
        <f>SUM(F19:G19)</f>
        <v>0</v>
      </c>
      <c r="I19" s="15">
        <v>0</v>
      </c>
      <c r="J19" s="15"/>
      <c r="K19" s="15">
        <f>SUM(I19:J19)</f>
        <v>0</v>
      </c>
      <c r="L19" s="15">
        <v>0</v>
      </c>
      <c r="M19" s="15"/>
      <c r="N19" s="15">
        <f>SUM(L19:M19)</f>
        <v>0</v>
      </c>
    </row>
    <row r="20" spans="1:14" ht="10.5" customHeight="1" thickBot="1">
      <c r="A20" s="83" t="s">
        <v>206</v>
      </c>
      <c r="B20" s="19" t="s">
        <v>207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0.5" customHeight="1" thickBot="1">
      <c r="A21" s="20" t="s">
        <v>17</v>
      </c>
      <c r="B21" s="19" t="s">
        <v>134</v>
      </c>
      <c r="C21" s="15">
        <f>SUM(C19:C20)</f>
        <v>0</v>
      </c>
      <c r="D21" s="15">
        <f aca="true" t="shared" si="2" ref="D21:N21">SUM(D19:D20)</f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</row>
    <row r="22" spans="1:14" ht="10.5" customHeight="1">
      <c r="A22" s="21" t="s">
        <v>168</v>
      </c>
      <c r="B22" s="16" t="s">
        <v>21</v>
      </c>
      <c r="C22" s="7">
        <v>0</v>
      </c>
      <c r="D22" s="7"/>
      <c r="E22" s="7">
        <f>SUM(C22:D22)</f>
        <v>0</v>
      </c>
      <c r="F22" s="7">
        <v>0</v>
      </c>
      <c r="G22" s="7"/>
      <c r="H22" s="7">
        <f>SUM(F22:G22)</f>
        <v>0</v>
      </c>
      <c r="I22" s="7">
        <v>0</v>
      </c>
      <c r="J22" s="7"/>
      <c r="K22" s="7">
        <f>SUM(I22:J22)</f>
        <v>0</v>
      </c>
      <c r="L22" s="7">
        <v>0</v>
      </c>
      <c r="M22" s="7"/>
      <c r="N22" s="7">
        <f>SUM(L22:M22)</f>
        <v>0</v>
      </c>
    </row>
    <row r="23" spans="1:14" ht="10.5" customHeight="1">
      <c r="A23" s="50" t="s">
        <v>169</v>
      </c>
      <c r="B23" s="16" t="s">
        <v>146</v>
      </c>
      <c r="C23" s="7">
        <v>0</v>
      </c>
      <c r="D23" s="7"/>
      <c r="E23" s="7">
        <f>SUM(C23:D23)</f>
        <v>0</v>
      </c>
      <c r="F23" s="7">
        <v>0</v>
      </c>
      <c r="G23" s="7"/>
      <c r="H23" s="7">
        <f>SUM(F23:G23)</f>
        <v>0</v>
      </c>
      <c r="I23" s="7">
        <v>0</v>
      </c>
      <c r="J23" s="7"/>
      <c r="K23" s="7">
        <f>SUM(I23:J23)</f>
        <v>0</v>
      </c>
      <c r="L23" s="7">
        <v>0</v>
      </c>
      <c r="M23" s="7"/>
      <c r="N23" s="7">
        <f>SUM(L23:M23)</f>
        <v>0</v>
      </c>
    </row>
    <row r="24" spans="1:14" s="29" customFormat="1" ht="10.5" customHeight="1" thickBot="1">
      <c r="A24" s="17" t="s">
        <v>166</v>
      </c>
      <c r="B24" s="16" t="s">
        <v>22</v>
      </c>
      <c r="C24" s="1">
        <v>0</v>
      </c>
      <c r="D24" s="1"/>
      <c r="E24" s="7">
        <f>SUM(C24:D24)</f>
        <v>0</v>
      </c>
      <c r="F24" s="1">
        <v>0</v>
      </c>
      <c r="G24" s="1"/>
      <c r="H24" s="7">
        <f>SUM(F24:G24)</f>
        <v>0</v>
      </c>
      <c r="I24" s="1">
        <v>0</v>
      </c>
      <c r="J24" s="1"/>
      <c r="K24" s="7">
        <f>SUM(I24:J24)</f>
        <v>0</v>
      </c>
      <c r="L24" s="7">
        <v>0</v>
      </c>
      <c r="M24" s="6"/>
      <c r="N24" s="7">
        <f>SUM(L24:M24)</f>
        <v>0</v>
      </c>
    </row>
    <row r="25" spans="1:14" ht="10.5" customHeight="1" thickBot="1">
      <c r="A25" s="18" t="s">
        <v>20</v>
      </c>
      <c r="B25" s="22" t="s">
        <v>135</v>
      </c>
      <c r="C25" s="15">
        <v>0</v>
      </c>
      <c r="D25" s="15">
        <f aca="true" t="shared" si="3" ref="D25:M25">SUM(D22:D24)</f>
        <v>0</v>
      </c>
      <c r="E25" s="15">
        <f t="shared" si="3"/>
        <v>0</v>
      </c>
      <c r="F25" s="15">
        <v>0</v>
      </c>
      <c r="G25" s="15">
        <f t="shared" si="3"/>
        <v>0</v>
      </c>
      <c r="H25" s="15">
        <f>SUM(H22:H24)</f>
        <v>0</v>
      </c>
      <c r="I25" s="15">
        <v>0</v>
      </c>
      <c r="J25" s="15">
        <f t="shared" si="3"/>
        <v>0</v>
      </c>
      <c r="K25" s="15">
        <f>SUM(K22:K24)</f>
        <v>0</v>
      </c>
      <c r="L25" s="15">
        <v>0</v>
      </c>
      <c r="M25" s="15">
        <f t="shared" si="3"/>
        <v>0</v>
      </c>
      <c r="N25" s="15">
        <f>SUM(N22:N24)</f>
        <v>0</v>
      </c>
    </row>
    <row r="26" spans="1:14" ht="10.5" customHeight="1" thickBot="1">
      <c r="A26" s="40" t="s">
        <v>167</v>
      </c>
      <c r="B26" s="39" t="s">
        <v>153</v>
      </c>
      <c r="C26" s="7">
        <v>0</v>
      </c>
      <c r="D26" s="7"/>
      <c r="E26" s="7">
        <f>SUM(C26:D26)</f>
        <v>0</v>
      </c>
      <c r="F26" s="7">
        <v>0</v>
      </c>
      <c r="G26" s="7"/>
      <c r="H26" s="7">
        <f>SUM(F26:G26)</f>
        <v>0</v>
      </c>
      <c r="I26" s="7">
        <v>0</v>
      </c>
      <c r="J26" s="7"/>
      <c r="K26" s="7">
        <f>SUM(I26:J26)</f>
        <v>0</v>
      </c>
      <c r="L26" s="7">
        <v>0</v>
      </c>
      <c r="M26" s="7"/>
      <c r="N26" s="7">
        <f>SUM(L26:M26)</f>
        <v>0</v>
      </c>
    </row>
    <row r="27" spans="1:14" ht="10.5" customHeight="1" thickBot="1">
      <c r="A27" s="41" t="s">
        <v>149</v>
      </c>
      <c r="B27" s="42" t="s">
        <v>150</v>
      </c>
      <c r="C27" s="28">
        <v>0</v>
      </c>
      <c r="D27" s="28">
        <f aca="true" t="shared" si="4" ref="D27:M27">SUM(D21,D25,D26)</f>
        <v>0</v>
      </c>
      <c r="E27" s="28">
        <f t="shared" si="4"/>
        <v>0</v>
      </c>
      <c r="F27" s="28">
        <v>0</v>
      </c>
      <c r="G27" s="28">
        <f t="shared" si="4"/>
        <v>0</v>
      </c>
      <c r="H27" s="28">
        <f>SUM(H21,H25,H26)</f>
        <v>0</v>
      </c>
      <c r="I27" s="28">
        <v>0</v>
      </c>
      <c r="J27" s="28">
        <f t="shared" si="4"/>
        <v>0</v>
      </c>
      <c r="K27" s="28">
        <f>SUM(K21,K25,K26)</f>
        <v>0</v>
      </c>
      <c r="L27" s="28">
        <v>0</v>
      </c>
      <c r="M27" s="28">
        <f t="shared" si="4"/>
        <v>0</v>
      </c>
      <c r="N27" s="28">
        <f>SUM(N21,N25,N26)</f>
        <v>0</v>
      </c>
    </row>
    <row r="28" spans="1:14" s="29" customFormat="1" ht="10.5" customHeight="1">
      <c r="A28" s="23"/>
      <c r="B28" s="29" t="s">
        <v>154</v>
      </c>
      <c r="C28" s="6">
        <f>SUM(C14)</f>
        <v>45100</v>
      </c>
      <c r="D28" s="6">
        <f aca="true" t="shared" si="5" ref="D28:M28">SUM(D27,D18,D14)</f>
        <v>0</v>
      </c>
      <c r="E28" s="6">
        <f t="shared" si="5"/>
        <v>45100</v>
      </c>
      <c r="F28" s="6">
        <f>SUM(F14)</f>
        <v>2221</v>
      </c>
      <c r="G28" s="6">
        <f t="shared" si="5"/>
        <v>1952</v>
      </c>
      <c r="H28" s="6">
        <f>SUM(H27,H18,H14)</f>
        <v>4173</v>
      </c>
      <c r="I28" s="6">
        <f>SUM(I14)</f>
        <v>1940</v>
      </c>
      <c r="J28" s="6">
        <f t="shared" si="5"/>
        <v>137</v>
      </c>
      <c r="K28" s="6">
        <f>SUM(K27,K18,K14)</f>
        <v>2077</v>
      </c>
      <c r="L28" s="6">
        <f>SUM(L14)</f>
        <v>3175</v>
      </c>
      <c r="M28" s="6">
        <f t="shared" si="5"/>
        <v>0</v>
      </c>
      <c r="N28" s="6">
        <f>SUM(N27,N18,N14)</f>
        <v>3175</v>
      </c>
    </row>
    <row r="29" spans="1:21" ht="10.5" customHeight="1">
      <c r="A29" s="118" t="s">
        <v>23</v>
      </c>
      <c r="B29" s="118"/>
      <c r="C29" s="1"/>
      <c r="D29" s="1"/>
      <c r="E29" s="1"/>
      <c r="F29" s="1"/>
      <c r="G29" s="1"/>
      <c r="H29" s="1"/>
      <c r="I29" s="1"/>
      <c r="J29" s="1"/>
      <c r="K29" s="1"/>
      <c r="L29" s="7"/>
      <c r="M29" s="6"/>
      <c r="N29" s="1"/>
      <c r="U29" s="67"/>
    </row>
    <row r="30" spans="1:14" ht="10.5" customHeight="1">
      <c r="A30" s="17" t="s">
        <v>170</v>
      </c>
      <c r="B30" s="16" t="s">
        <v>136</v>
      </c>
      <c r="C30" s="1">
        <v>0</v>
      </c>
      <c r="D30" s="1"/>
      <c r="E30" s="1">
        <f>SUM(C30:D30)</f>
        <v>0</v>
      </c>
      <c r="F30" s="1">
        <v>0</v>
      </c>
      <c r="G30" s="1"/>
      <c r="H30" s="1">
        <f>SUM(F30:G30)</f>
        <v>0</v>
      </c>
      <c r="I30" s="1">
        <v>0</v>
      </c>
      <c r="J30" s="1"/>
      <c r="K30" s="1">
        <f>SUM(I30:J30)</f>
        <v>0</v>
      </c>
      <c r="L30" s="7">
        <v>0</v>
      </c>
      <c r="M30" s="6"/>
      <c r="N30" s="1">
        <f>SUM(L30:M30)</f>
        <v>0</v>
      </c>
    </row>
    <row r="31" spans="1:14" ht="10.5" customHeight="1">
      <c r="A31" s="17" t="s">
        <v>171</v>
      </c>
      <c r="B31" s="16" t="s">
        <v>137</v>
      </c>
      <c r="C31" s="1">
        <v>0</v>
      </c>
      <c r="D31" s="1"/>
      <c r="E31" s="1">
        <f>SUM(C31:D31)</f>
        <v>0</v>
      </c>
      <c r="F31" s="1">
        <v>0</v>
      </c>
      <c r="G31" s="1"/>
      <c r="H31" s="1">
        <f>SUM(F31:G31)</f>
        <v>0</v>
      </c>
      <c r="I31" s="1">
        <v>0</v>
      </c>
      <c r="J31" s="1"/>
      <c r="K31" s="1">
        <f>SUM(I31:J31)</f>
        <v>0</v>
      </c>
      <c r="L31" s="7">
        <v>0</v>
      </c>
      <c r="M31" s="6"/>
      <c r="N31" s="1">
        <f>SUM(L31:M31)</f>
        <v>0</v>
      </c>
    </row>
    <row r="32" spans="1:14" ht="10.5" customHeight="1">
      <c r="A32" s="17" t="s">
        <v>173</v>
      </c>
      <c r="B32" s="16" t="s">
        <v>138</v>
      </c>
      <c r="C32" s="1">
        <v>0</v>
      </c>
      <c r="D32" s="1"/>
      <c r="E32" s="1">
        <f>SUM(C32:D32)</f>
        <v>0</v>
      </c>
      <c r="F32" s="1">
        <v>0</v>
      </c>
      <c r="G32" s="1"/>
      <c r="H32" s="1">
        <f>SUM(F32:G32)</f>
        <v>0</v>
      </c>
      <c r="I32" s="1">
        <v>0</v>
      </c>
      <c r="J32" s="1"/>
      <c r="K32" s="1">
        <f>SUM(I32:J32)</f>
        <v>0</v>
      </c>
      <c r="L32" s="7">
        <v>0</v>
      </c>
      <c r="M32" s="6"/>
      <c r="N32" s="1">
        <f>SUM(L32:M32)</f>
        <v>0</v>
      </c>
    </row>
    <row r="33" spans="1:14" ht="10.5" customHeight="1">
      <c r="A33" s="24" t="s">
        <v>7</v>
      </c>
      <c r="B33" s="25" t="s">
        <v>139</v>
      </c>
      <c r="C33" s="5">
        <v>0</v>
      </c>
      <c r="D33" s="5">
        <f aca="true" t="shared" si="6" ref="D33:M33">SUM(D30:D32)</f>
        <v>0</v>
      </c>
      <c r="E33" s="5">
        <f t="shared" si="6"/>
        <v>0</v>
      </c>
      <c r="F33" s="5">
        <v>0</v>
      </c>
      <c r="G33" s="5">
        <f t="shared" si="6"/>
        <v>0</v>
      </c>
      <c r="H33" s="5">
        <f>SUM(H30:H32)</f>
        <v>0</v>
      </c>
      <c r="I33" s="5">
        <v>0</v>
      </c>
      <c r="J33" s="5">
        <f t="shared" si="6"/>
        <v>0</v>
      </c>
      <c r="K33" s="5">
        <f>SUM(K30:K32)</f>
        <v>0</v>
      </c>
      <c r="L33" s="5">
        <v>0</v>
      </c>
      <c r="M33" s="5">
        <f t="shared" si="6"/>
        <v>0</v>
      </c>
      <c r="N33" s="5">
        <f>SUM(N30:N32)</f>
        <v>0</v>
      </c>
    </row>
    <row r="34" spans="1:14" ht="10.5" customHeight="1">
      <c r="A34" s="17" t="s">
        <v>174</v>
      </c>
      <c r="B34" s="16" t="s">
        <v>24</v>
      </c>
      <c r="C34" s="1">
        <v>0</v>
      </c>
      <c r="D34" s="1"/>
      <c r="E34" s="1">
        <f>SUM(C34:D34)</f>
        <v>0</v>
      </c>
      <c r="F34" s="1">
        <v>0</v>
      </c>
      <c r="G34" s="1"/>
      <c r="H34" s="1">
        <f>SUM(F34:G34)</f>
        <v>0</v>
      </c>
      <c r="I34" s="1">
        <v>0</v>
      </c>
      <c r="J34" s="1"/>
      <c r="K34" s="1">
        <f>SUM(I34:J34)</f>
        <v>0</v>
      </c>
      <c r="L34" s="7">
        <v>0</v>
      </c>
      <c r="M34" s="6"/>
      <c r="N34" s="1">
        <f>SUM(L34:M34)</f>
        <v>0</v>
      </c>
    </row>
    <row r="35" spans="1:14" ht="10.5" customHeight="1">
      <c r="A35" s="17" t="s">
        <v>175</v>
      </c>
      <c r="B35" s="16" t="s">
        <v>140</v>
      </c>
      <c r="C35" s="1">
        <v>0</v>
      </c>
      <c r="D35" s="1"/>
      <c r="E35" s="1">
        <f>SUM(C35:D35)</f>
        <v>0</v>
      </c>
      <c r="F35" s="1">
        <v>0</v>
      </c>
      <c r="G35" s="1"/>
      <c r="H35" s="1">
        <f>SUM(F35:G35)</f>
        <v>0</v>
      </c>
      <c r="I35" s="1">
        <v>0</v>
      </c>
      <c r="J35" s="1"/>
      <c r="K35" s="1">
        <f>SUM(I35:J35)</f>
        <v>0</v>
      </c>
      <c r="L35" s="7">
        <v>0</v>
      </c>
      <c r="M35" s="6"/>
      <c r="N35" s="1">
        <f>SUM(L35:M35)</f>
        <v>0</v>
      </c>
    </row>
    <row r="36" spans="1:14" ht="10.5" customHeight="1">
      <c r="A36" s="17" t="s">
        <v>177</v>
      </c>
      <c r="B36" s="16" t="s">
        <v>25</v>
      </c>
      <c r="C36" s="1">
        <v>0</v>
      </c>
      <c r="D36" s="1"/>
      <c r="E36" s="1">
        <f>SUM(C36:D36)</f>
        <v>0</v>
      </c>
      <c r="F36" s="1">
        <v>0</v>
      </c>
      <c r="G36" s="1"/>
      <c r="H36" s="1">
        <f>SUM(F36:G36)</f>
        <v>0</v>
      </c>
      <c r="I36" s="1">
        <v>0</v>
      </c>
      <c r="J36" s="1"/>
      <c r="K36" s="1">
        <f>SUM(I36:J36)</f>
        <v>0</v>
      </c>
      <c r="L36" s="7">
        <v>0</v>
      </c>
      <c r="M36" s="6"/>
      <c r="N36" s="1">
        <f>SUM(L36:M36)</f>
        <v>0</v>
      </c>
    </row>
    <row r="37" spans="1:40" ht="10.5" customHeight="1">
      <c r="A37" s="18" t="s">
        <v>12</v>
      </c>
      <c r="B37" s="19" t="s">
        <v>142</v>
      </c>
      <c r="C37" s="15">
        <v>0</v>
      </c>
      <c r="D37" s="15">
        <f aca="true" t="shared" si="7" ref="D37:M37">SUM(D33:D36)</f>
        <v>0</v>
      </c>
      <c r="E37" s="15">
        <f t="shared" si="7"/>
        <v>0</v>
      </c>
      <c r="F37" s="15">
        <v>0</v>
      </c>
      <c r="G37" s="15">
        <f t="shared" si="7"/>
        <v>0</v>
      </c>
      <c r="H37" s="15">
        <f>SUM(H33:H36)</f>
        <v>0</v>
      </c>
      <c r="I37" s="15">
        <v>0</v>
      </c>
      <c r="J37" s="15">
        <f t="shared" si="7"/>
        <v>0</v>
      </c>
      <c r="K37" s="15">
        <f>SUM(K33:K36)</f>
        <v>0</v>
      </c>
      <c r="L37" s="15">
        <v>0</v>
      </c>
      <c r="M37" s="15">
        <f t="shared" si="7"/>
        <v>0</v>
      </c>
      <c r="N37" s="15">
        <f>SUM(N33:N36)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7" t="s">
        <v>172</v>
      </c>
      <c r="B38" s="16" t="s">
        <v>27</v>
      </c>
      <c r="C38" s="1">
        <v>0</v>
      </c>
      <c r="D38" s="1"/>
      <c r="E38" s="1">
        <f>SUM(C38:D38)</f>
        <v>0</v>
      </c>
      <c r="F38" s="1">
        <v>0</v>
      </c>
      <c r="G38" s="1"/>
      <c r="H38" s="1">
        <f>SUM(F38:G38)</f>
        <v>0</v>
      </c>
      <c r="I38" s="1">
        <v>0</v>
      </c>
      <c r="J38" s="1"/>
      <c r="K38" s="1">
        <f>SUM(I38:J38)</f>
        <v>0</v>
      </c>
      <c r="L38" s="7">
        <v>0</v>
      </c>
      <c r="M38" s="6"/>
      <c r="N38" s="1">
        <f>SUM(L38:M38)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7" t="s">
        <v>176</v>
      </c>
      <c r="B39" s="16" t="s">
        <v>141</v>
      </c>
      <c r="C39" s="1">
        <v>0</v>
      </c>
      <c r="D39" s="1"/>
      <c r="E39" s="1">
        <f>SUM(C39:D39)</f>
        <v>0</v>
      </c>
      <c r="F39" s="1">
        <v>0</v>
      </c>
      <c r="G39" s="1"/>
      <c r="H39" s="1">
        <f>SUM(F39:G39)</f>
        <v>0</v>
      </c>
      <c r="I39" s="1">
        <v>0</v>
      </c>
      <c r="J39" s="1"/>
      <c r="K39" s="1">
        <f>SUM(I39:J39)</f>
        <v>0</v>
      </c>
      <c r="L39" s="7">
        <v>0</v>
      </c>
      <c r="M39" s="6"/>
      <c r="N39" s="1">
        <f>SUM(L39:M39)</f>
        <v>0</v>
      </c>
      <c r="Q39" s="67"/>
      <c r="AD39" s="1"/>
      <c r="AE39" s="1"/>
      <c r="AF39" s="1"/>
      <c r="AJ39" s="1"/>
      <c r="AK39" s="1"/>
      <c r="AL39" s="1"/>
      <c r="AM39" s="1"/>
      <c r="AN39" s="1"/>
    </row>
    <row r="40" spans="1:40" s="29" customFormat="1" ht="10.5" customHeight="1">
      <c r="A40" s="17" t="s">
        <v>178</v>
      </c>
      <c r="B40" s="16" t="s">
        <v>28</v>
      </c>
      <c r="C40" s="1">
        <v>0</v>
      </c>
      <c r="D40" s="1"/>
      <c r="E40" s="1">
        <f>SUM(C40:D40)</f>
        <v>0</v>
      </c>
      <c r="F40" s="1">
        <v>0</v>
      </c>
      <c r="G40" s="1"/>
      <c r="H40" s="1">
        <f>SUM(F40:G40)</f>
        <v>0</v>
      </c>
      <c r="I40" s="1">
        <v>0</v>
      </c>
      <c r="J40" s="1"/>
      <c r="K40" s="1">
        <f>SUM(I40:J40)</f>
        <v>0</v>
      </c>
      <c r="L40" s="7">
        <v>0</v>
      </c>
      <c r="M40" s="6"/>
      <c r="N40" s="1">
        <f>SUM(L40:M40)</f>
        <v>0</v>
      </c>
      <c r="AD40" s="6"/>
      <c r="AE40" s="6"/>
      <c r="AF40" s="6"/>
      <c r="AJ40" s="6"/>
      <c r="AK40" s="6"/>
      <c r="AL40" s="6"/>
      <c r="AM40" s="6"/>
      <c r="AN40" s="6"/>
    </row>
    <row r="41" spans="1:31" ht="10.5" customHeight="1">
      <c r="A41" s="18" t="s">
        <v>15</v>
      </c>
      <c r="B41" s="19" t="s">
        <v>143</v>
      </c>
      <c r="C41" s="15">
        <v>0</v>
      </c>
      <c r="D41" s="15">
        <f aca="true" t="shared" si="8" ref="D41:M41">SUM(D38:D40)</f>
        <v>0</v>
      </c>
      <c r="E41" s="15">
        <f t="shared" si="8"/>
        <v>0</v>
      </c>
      <c r="F41" s="15">
        <v>0</v>
      </c>
      <c r="G41" s="15">
        <f t="shared" si="8"/>
        <v>0</v>
      </c>
      <c r="H41" s="15">
        <f>SUM(H38:H40)</f>
        <v>0</v>
      </c>
      <c r="I41" s="15">
        <v>0</v>
      </c>
      <c r="J41" s="15">
        <f t="shared" si="8"/>
        <v>0</v>
      </c>
      <c r="K41" s="15">
        <f>SUM(K38:K40)</f>
        <v>0</v>
      </c>
      <c r="L41" s="15">
        <v>0</v>
      </c>
      <c r="M41" s="15">
        <f t="shared" si="8"/>
        <v>0</v>
      </c>
      <c r="N41" s="15">
        <f>SUM(N38:N40)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53" t="s">
        <v>191</v>
      </c>
      <c r="B42" s="19" t="s">
        <v>19</v>
      </c>
      <c r="C42" s="15">
        <v>0</v>
      </c>
      <c r="D42" s="15"/>
      <c r="E42" s="15">
        <f>SUM(C42:D42)</f>
        <v>0</v>
      </c>
      <c r="F42" s="15">
        <v>0</v>
      </c>
      <c r="G42" s="15"/>
      <c r="H42" s="15">
        <f>SUM(F42:G42)</f>
        <v>0</v>
      </c>
      <c r="I42" s="15">
        <v>0</v>
      </c>
      <c r="J42" s="15"/>
      <c r="K42" s="15">
        <f>SUM(I42:J42)</f>
        <v>0</v>
      </c>
      <c r="L42" s="15">
        <v>0</v>
      </c>
      <c r="M42" s="15"/>
      <c r="N42" s="15">
        <f>SUM(L42:M42)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>
      <c r="A43" s="53" t="s">
        <v>192</v>
      </c>
      <c r="B43" s="19" t="s">
        <v>144</v>
      </c>
      <c r="C43" s="15">
        <v>0</v>
      </c>
      <c r="D43" s="15"/>
      <c r="E43" s="15">
        <f>SUM(C43:D43)</f>
        <v>0</v>
      </c>
      <c r="F43" s="15">
        <v>0</v>
      </c>
      <c r="G43" s="15"/>
      <c r="H43" s="15">
        <f>SUM(F43:G43)</f>
        <v>0</v>
      </c>
      <c r="I43" s="15">
        <v>0</v>
      </c>
      <c r="J43" s="15"/>
      <c r="K43" s="15">
        <f>SUM(I43:J43)</f>
        <v>0</v>
      </c>
      <c r="L43" s="15">
        <v>0</v>
      </c>
      <c r="M43" s="15"/>
      <c r="N43" s="15">
        <f>SUM(L43:M43)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2.75">
      <c r="A44" s="18" t="s">
        <v>17</v>
      </c>
      <c r="B44" s="19" t="s">
        <v>29</v>
      </c>
      <c r="C44" s="15">
        <v>0</v>
      </c>
      <c r="D44" s="15">
        <f aca="true" t="shared" si="9" ref="D44:M44">SUM(D42:D43)</f>
        <v>0</v>
      </c>
      <c r="E44" s="15">
        <f t="shared" si="9"/>
        <v>0</v>
      </c>
      <c r="F44" s="15">
        <v>0</v>
      </c>
      <c r="G44" s="15">
        <f t="shared" si="9"/>
        <v>0</v>
      </c>
      <c r="H44" s="15">
        <f>SUM(H42:H43)</f>
        <v>0</v>
      </c>
      <c r="I44" s="15">
        <v>0</v>
      </c>
      <c r="J44" s="15">
        <f t="shared" si="9"/>
        <v>0</v>
      </c>
      <c r="K44" s="15">
        <f>SUM(K42:K43)</f>
        <v>0</v>
      </c>
      <c r="L44" s="15">
        <v>0</v>
      </c>
      <c r="M44" s="15">
        <f t="shared" si="9"/>
        <v>0</v>
      </c>
      <c r="N44" s="15">
        <f>SUM(N42:N43)</f>
        <v>0</v>
      </c>
    </row>
    <row r="45" spans="1:14" ht="12.75">
      <c r="A45" s="40" t="s">
        <v>191</v>
      </c>
      <c r="B45" s="54" t="s">
        <v>22</v>
      </c>
      <c r="C45" s="7">
        <v>0</v>
      </c>
      <c r="D45" s="7"/>
      <c r="E45" s="7">
        <f>SUM(C45:D45)</f>
        <v>0</v>
      </c>
      <c r="F45" s="7">
        <v>0</v>
      </c>
      <c r="G45" s="7"/>
      <c r="H45" s="7">
        <f>SUM(F45:G45)</f>
        <v>0</v>
      </c>
      <c r="I45" s="7">
        <v>0</v>
      </c>
      <c r="J45" s="7"/>
      <c r="K45" s="7">
        <f>SUM(I45:J45)</f>
        <v>0</v>
      </c>
      <c r="L45" s="7">
        <v>0</v>
      </c>
      <c r="M45" s="7"/>
      <c r="N45" s="7">
        <f>SUM(L45:M45)</f>
        <v>0</v>
      </c>
    </row>
    <row r="46" spans="1:14" ht="13.5" thickBot="1">
      <c r="A46" s="40" t="s">
        <v>192</v>
      </c>
      <c r="B46" s="54" t="s">
        <v>145</v>
      </c>
      <c r="C46" s="7">
        <v>0</v>
      </c>
      <c r="D46" s="7"/>
      <c r="E46" s="7">
        <f>SUM(C46:D46)</f>
        <v>0</v>
      </c>
      <c r="F46" s="7">
        <v>0</v>
      </c>
      <c r="G46" s="7"/>
      <c r="H46" s="7">
        <f>SUM(F46:G46)</f>
        <v>0</v>
      </c>
      <c r="I46" s="7">
        <v>0</v>
      </c>
      <c r="J46" s="7"/>
      <c r="K46" s="7">
        <f>SUM(I46:J46)</f>
        <v>0</v>
      </c>
      <c r="L46" s="7">
        <v>0</v>
      </c>
      <c r="M46" s="7"/>
      <c r="N46" s="7">
        <f>SUM(L46:M46)</f>
        <v>0</v>
      </c>
    </row>
    <row r="47" spans="1:14" ht="13.5" thickBot="1">
      <c r="A47" s="41" t="s">
        <v>20</v>
      </c>
      <c r="B47" s="55" t="s">
        <v>30</v>
      </c>
      <c r="C47" s="28">
        <v>0</v>
      </c>
      <c r="D47" s="28">
        <f aca="true" t="shared" si="10" ref="D47:M47">SUM(D45:D46)</f>
        <v>0</v>
      </c>
      <c r="E47" s="28">
        <f t="shared" si="10"/>
        <v>0</v>
      </c>
      <c r="F47" s="28">
        <v>0</v>
      </c>
      <c r="G47" s="28">
        <f t="shared" si="10"/>
        <v>0</v>
      </c>
      <c r="H47" s="28">
        <f>SUM(H45:H46)</f>
        <v>0</v>
      </c>
      <c r="I47" s="28">
        <v>0</v>
      </c>
      <c r="J47" s="28">
        <f t="shared" si="10"/>
        <v>0</v>
      </c>
      <c r="K47" s="28">
        <f>SUM(K45:K46)</f>
        <v>0</v>
      </c>
      <c r="L47" s="28">
        <v>0</v>
      </c>
      <c r="M47" s="28">
        <f t="shared" si="10"/>
        <v>0</v>
      </c>
      <c r="N47" s="28">
        <f>SUM(N45:N46)</f>
        <v>0</v>
      </c>
    </row>
    <row r="48" spans="1:14" ht="13.5" thickBot="1">
      <c r="A48" s="40" t="s">
        <v>179</v>
      </c>
      <c r="B48" s="54" t="s">
        <v>152</v>
      </c>
      <c r="C48" s="7">
        <v>0</v>
      </c>
      <c r="D48" s="7"/>
      <c r="E48" s="7">
        <f>SUM(C48:D48)</f>
        <v>0</v>
      </c>
      <c r="F48" s="7">
        <v>0</v>
      </c>
      <c r="G48" s="7"/>
      <c r="H48" s="7">
        <f>SUM(F48:G48)</f>
        <v>0</v>
      </c>
      <c r="I48" s="7">
        <v>0</v>
      </c>
      <c r="J48" s="7"/>
      <c r="K48" s="7">
        <f>SUM(I48:J48)</f>
        <v>0</v>
      </c>
      <c r="L48" s="7">
        <v>0</v>
      </c>
      <c r="M48" s="7"/>
      <c r="N48" s="7">
        <f>SUM(L48:M48)</f>
        <v>0</v>
      </c>
    </row>
    <row r="49" spans="1:14" ht="13.5" thickBot="1">
      <c r="A49" s="41" t="s">
        <v>149</v>
      </c>
      <c r="B49" s="55" t="s">
        <v>151</v>
      </c>
      <c r="C49" s="28">
        <v>0</v>
      </c>
      <c r="D49" s="28">
        <f aca="true" t="shared" si="11" ref="D49:M49">SUM(D47,D44,D48)</f>
        <v>0</v>
      </c>
      <c r="E49" s="28">
        <f t="shared" si="11"/>
        <v>0</v>
      </c>
      <c r="F49" s="28">
        <v>0</v>
      </c>
      <c r="G49" s="28">
        <f t="shared" si="11"/>
        <v>0</v>
      </c>
      <c r="H49" s="28">
        <f>SUM(H47,H44,H48)</f>
        <v>0</v>
      </c>
      <c r="I49" s="28">
        <v>0</v>
      </c>
      <c r="J49" s="28">
        <f t="shared" si="11"/>
        <v>0</v>
      </c>
      <c r="K49" s="28">
        <f>SUM(K47,K44,K48)</f>
        <v>0</v>
      </c>
      <c r="L49" s="28">
        <v>0</v>
      </c>
      <c r="M49" s="28">
        <f t="shared" si="11"/>
        <v>0</v>
      </c>
      <c r="N49" s="28">
        <f>SUM(N47,N44,N48)</f>
        <v>0</v>
      </c>
    </row>
    <row r="50" spans="1:29" s="51" customFormat="1" ht="13.5" thickBot="1">
      <c r="A50" s="23"/>
      <c r="B50" s="29" t="s">
        <v>155</v>
      </c>
      <c r="C50" s="6">
        <v>0</v>
      </c>
      <c r="D50" s="6">
        <f aca="true" t="shared" si="12" ref="D50:M50">SUM(D49,D41,D37)</f>
        <v>0</v>
      </c>
      <c r="E50" s="6">
        <f t="shared" si="12"/>
        <v>0</v>
      </c>
      <c r="F50" s="6">
        <v>0</v>
      </c>
      <c r="G50" s="6">
        <f t="shared" si="12"/>
        <v>0</v>
      </c>
      <c r="H50" s="6">
        <f>SUM(H49,H41,H37)</f>
        <v>0</v>
      </c>
      <c r="I50" s="6">
        <v>0</v>
      </c>
      <c r="J50" s="6">
        <f t="shared" si="12"/>
        <v>0</v>
      </c>
      <c r="K50" s="6">
        <f>SUM(K49,K41,K37)</f>
        <v>0</v>
      </c>
      <c r="L50" s="6">
        <v>0</v>
      </c>
      <c r="M50" s="6">
        <f t="shared" si="12"/>
        <v>0</v>
      </c>
      <c r="N50" s="6">
        <f>SUM(N49,N41,N37)</f>
        <v>0</v>
      </c>
      <c r="AA50" s="29"/>
      <c r="AB50" s="29"/>
      <c r="AC50" s="29"/>
    </row>
    <row r="51" spans="1:14" ht="12.75">
      <c r="A51" s="57"/>
      <c r="B51" s="58" t="s">
        <v>31</v>
      </c>
      <c r="C51" s="10"/>
      <c r="D51" s="10"/>
      <c r="E51" s="10"/>
      <c r="F51" s="10"/>
      <c r="G51" s="10"/>
      <c r="H51" s="10"/>
      <c r="I51" s="10"/>
      <c r="J51" s="10"/>
      <c r="K51" s="10"/>
      <c r="L51" s="9"/>
      <c r="M51" s="8"/>
      <c r="N51" s="9"/>
    </row>
    <row r="52" spans="1:14" ht="12.75">
      <c r="A52" s="59"/>
      <c r="B52" s="58" t="s">
        <v>32</v>
      </c>
      <c r="C52" s="27"/>
      <c r="D52" s="27"/>
      <c r="E52" s="27"/>
      <c r="F52" s="60"/>
      <c r="G52" s="27"/>
      <c r="H52" s="60"/>
      <c r="I52" s="60"/>
      <c r="J52" s="27"/>
      <c r="K52" s="60"/>
      <c r="L52" s="71"/>
      <c r="M52" s="27"/>
      <c r="N52" s="71"/>
    </row>
    <row r="53" spans="8:11" ht="12.75">
      <c r="H53" s="30"/>
      <c r="K53" s="30"/>
    </row>
    <row r="54" spans="8:11" ht="12.75">
      <c r="H54" s="30"/>
      <c r="K54" s="30"/>
    </row>
    <row r="55" spans="8:11" ht="12.75">
      <c r="H55" s="30"/>
      <c r="K55" s="30"/>
    </row>
    <row r="56" ht="12.75">
      <c r="K56" s="30"/>
    </row>
    <row r="57" ht="12.75">
      <c r="K57" s="30"/>
    </row>
    <row r="58" ht="12.75">
      <c r="K58" s="30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6"/>
      <c r="AB63" s="6"/>
      <c r="AC63" s="6"/>
    </row>
    <row r="64" spans="27:29" ht="12.75">
      <c r="AA64" s="6"/>
      <c r="AB64" s="6"/>
      <c r="AC64" s="6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B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2755905511811024" bottom="0.2362204724409449" header="0.1968503937007874" footer="0.15748031496062992"/>
  <pageSetup horizontalDpi="300" verticalDpi="3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2015-12-01T13:33:18Z</cp:lastPrinted>
  <dcterms:created xsi:type="dcterms:W3CDTF">2013-01-10T09:41:02Z</dcterms:created>
  <dcterms:modified xsi:type="dcterms:W3CDTF">2015-12-09T18:36:38Z</dcterms:modified>
  <cp:category/>
  <cp:version/>
  <cp:contentType/>
  <cp:contentStatus/>
</cp:coreProperties>
</file>