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7980" firstSheet="1" activeTab="16"/>
  </bookViews>
  <sheets>
    <sheet name="2-3.mell" sheetId="1" r:id="rId1"/>
    <sheet name="4.mell" sheetId="2" r:id="rId2"/>
    <sheet name="4.1" sheetId="3" r:id="rId3"/>
    <sheet name="4.2" sheetId="4" r:id="rId4"/>
    <sheet name="4.3" sheetId="5" r:id="rId5"/>
    <sheet name="5.mell" sheetId="6" r:id="rId6"/>
    <sheet name="5.1" sheetId="7" r:id="rId7"/>
    <sheet name="5.2" sheetId="8" r:id="rId8"/>
    <sheet name="5.3" sheetId="9" r:id="rId9"/>
    <sheet name="7-8.mell." sheetId="10" r:id="rId10"/>
    <sheet name="9.1-9.2" sheetId="11" r:id="rId11"/>
    <sheet name="9.3. mell." sheetId="12" r:id="rId12"/>
    <sheet name="10 mell" sheetId="13" r:id="rId13"/>
    <sheet name="11-11.2" sheetId="14" r:id="rId14"/>
    <sheet name="12 mell" sheetId="15" r:id="rId15"/>
    <sheet name="13 mell." sheetId="16" r:id="rId16"/>
    <sheet name="14 mell." sheetId="17" r:id="rId17"/>
  </sheets>
  <externalReferences>
    <externalReference r:id="rId20"/>
  </externalReferences>
  <definedNames>
    <definedName name="_xlnm.Print_Titles" localSheetId="2">'4.1'!$6:$10</definedName>
    <definedName name="_xlnm.Print_Titles" localSheetId="4">'4.3'!$8:$12</definedName>
    <definedName name="_xlnm.Print_Titles" localSheetId="6">'5.1'!$6:$11</definedName>
    <definedName name="_xlnm.Print_Titles" localSheetId="8">'5.3'!$7:$11</definedName>
    <definedName name="_xlnm.Print_Area" localSheetId="13">'11-11.2'!$A$1:$F$70</definedName>
    <definedName name="_xlnm.Print_Area" localSheetId="14">'12 mell'!$A$1:$N$33</definedName>
    <definedName name="_xlnm.Print_Area" localSheetId="15">'13 mell.'!$A$1:$J$23</definedName>
    <definedName name="_xlnm.Print_Area" localSheetId="16">'14 mell.'!$A$1:$D$18</definedName>
    <definedName name="_xlnm.Print_Area" localSheetId="0">'2-3.mell'!$A$1:$D$51</definedName>
    <definedName name="_xlnm.Print_Area" localSheetId="2">'4.1'!$A$1:$N$192</definedName>
    <definedName name="_xlnm.Print_Area" localSheetId="3">'4.2'!$A$1:$N$40</definedName>
    <definedName name="_xlnm.Print_Area" localSheetId="4">'4.3'!$A$1:$O$224</definedName>
    <definedName name="_xlnm.Print_Area" localSheetId="1">'4.mell'!$A$1:$M$52</definedName>
    <definedName name="_xlnm.Print_Area" localSheetId="6">'5.1'!$A$1:$L$213</definedName>
    <definedName name="_xlnm.Print_Area" localSheetId="7">'5.2'!$A$1:$L$45</definedName>
    <definedName name="_xlnm.Print_Area" localSheetId="8">'5.3'!$A$1:$L$218</definedName>
    <definedName name="_xlnm.Print_Area" localSheetId="5">'5.mell'!$A$1:$K$50</definedName>
    <definedName name="_xlnm.Print_Area" localSheetId="9">'7-8.mell.'!$A$1:$D$72</definedName>
    <definedName name="_xlnm.Print_Area" localSheetId="10">'9.1-9.2'!$A$1:$H$91</definedName>
  </definedNames>
  <calcPr fullCalcOnLoad="1"/>
</workbook>
</file>

<file path=xl/sharedStrings.xml><?xml version="1.0" encoding="utf-8"?>
<sst xmlns="http://schemas.openxmlformats.org/spreadsheetml/2006/main" count="1908" uniqueCount="709">
  <si>
    <t xml:space="preserve">                                    Dorog Város Önkormányzat</t>
  </si>
  <si>
    <t xml:space="preserve">                                             pénzügyi mérleg</t>
  </si>
  <si>
    <t>BEVÉTELEK</t>
  </si>
  <si>
    <t xml:space="preserve">Adatok: ezer forintban </t>
  </si>
  <si>
    <t>Sor-</t>
  </si>
  <si>
    <t>Megnevezés</t>
  </si>
  <si>
    <t>Összesen</t>
  </si>
  <si>
    <t>szám</t>
  </si>
  <si>
    <t>1.</t>
  </si>
  <si>
    <t>2.</t>
  </si>
  <si>
    <t>3.</t>
  </si>
  <si>
    <t>4.</t>
  </si>
  <si>
    <t>5.</t>
  </si>
  <si>
    <t>6.</t>
  </si>
  <si>
    <t>7.</t>
  </si>
  <si>
    <t>8.</t>
  </si>
  <si>
    <t>9.</t>
  </si>
  <si>
    <t>10.</t>
  </si>
  <si>
    <t>11.</t>
  </si>
  <si>
    <t>14.</t>
  </si>
  <si>
    <t>KIADÁSOK</t>
  </si>
  <si>
    <t xml:space="preserve">    Adatok: ezer forintban </t>
  </si>
  <si>
    <t>KIADÁSOK FŐÖSSZEGE</t>
  </si>
  <si>
    <t>BEVÉTEL</t>
  </si>
  <si>
    <t>KIADÁS</t>
  </si>
  <si>
    <t>Egyenleg</t>
  </si>
  <si>
    <t>Dorog Város Önkormányzat</t>
  </si>
  <si>
    <t>Bevételi összesítő</t>
  </si>
  <si>
    <t>Adatok: ezer forintban</t>
  </si>
  <si>
    <t xml:space="preserve">Költségvetési cím </t>
  </si>
  <si>
    <t>Költségv.</t>
  </si>
  <si>
    <t>és megnevezés</t>
  </si>
  <si>
    <t>bevételi</t>
  </si>
  <si>
    <t>főösszeg</t>
  </si>
  <si>
    <t xml:space="preserve">     Eredeti előirányzat</t>
  </si>
  <si>
    <t xml:space="preserve">          Eredeti előirányzat</t>
  </si>
  <si>
    <t>Polgármesteri Hivatal</t>
  </si>
  <si>
    <t xml:space="preserve">       Eredeti előirányzat</t>
  </si>
  <si>
    <t>Kiadási összesítő</t>
  </si>
  <si>
    <t>Költségvetési cím és</t>
  </si>
  <si>
    <t>Működési kiadás</t>
  </si>
  <si>
    <t>Felhalmozási kiadás</t>
  </si>
  <si>
    <t>alcím megnevezés</t>
  </si>
  <si>
    <t>Felújítás</t>
  </si>
  <si>
    <t>Beruházás</t>
  </si>
  <si>
    <t xml:space="preserve">         Eredeti előirányzat</t>
  </si>
  <si>
    <t xml:space="preserve">        Eredeti előirányzat</t>
  </si>
  <si>
    <t>1. cím költségvetési főösszege</t>
  </si>
  <si>
    <t>Eredeti előirányzat</t>
  </si>
  <si>
    <t>Intézményfinanszírozás</t>
  </si>
  <si>
    <t>2. cím költségvetési főösszege</t>
  </si>
  <si>
    <t xml:space="preserve">                 Dorog Város Önkormányzat</t>
  </si>
  <si>
    <t xml:space="preserve">        Működésre átadott pénzeszközök és</t>
  </si>
  <si>
    <t xml:space="preserve">                        egyéb támogatások</t>
  </si>
  <si>
    <t xml:space="preserve">                                                            Adatok: ezer forintban</t>
  </si>
  <si>
    <t>Cím és</t>
  </si>
  <si>
    <t>alcím</t>
  </si>
  <si>
    <t>Működésre átadott pénzeszk. és támogatás össz.</t>
  </si>
  <si>
    <t xml:space="preserve">                          Dorog Város Önkormányzat </t>
  </si>
  <si>
    <t xml:space="preserve">                                                               Adatok: ezer forintban</t>
  </si>
  <si>
    <t>I.</t>
  </si>
  <si>
    <t>II.</t>
  </si>
  <si>
    <t>III.</t>
  </si>
  <si>
    <t xml:space="preserve">                          Dorog Város Önkormányzat</t>
  </si>
  <si>
    <t xml:space="preserve">                               Felhalmozási kiadások</t>
  </si>
  <si>
    <t xml:space="preserve">                                       BERUHÁZÁS</t>
  </si>
  <si>
    <t>Alap</t>
  </si>
  <si>
    <t>ÁFA</t>
  </si>
  <si>
    <t xml:space="preserve">                                       FELÚJÍTÁS</t>
  </si>
  <si>
    <t xml:space="preserve">     Felhalmozásra átadott pénzeszközök és</t>
  </si>
  <si>
    <t xml:space="preserve">                                                      Adatok: ezer forintban</t>
  </si>
  <si>
    <t>Felhalmozási célú pénzeszköz átadás össz.</t>
  </si>
  <si>
    <t>Rendszeres sze-</t>
  </si>
  <si>
    <t>Részfoglalko-</t>
  </si>
  <si>
    <t>mélyi juttatásban</t>
  </si>
  <si>
    <t>zásúak</t>
  </si>
  <si>
    <t>részesülők</t>
  </si>
  <si>
    <t>2. Polgármesteri Hivatal</t>
  </si>
  <si>
    <t>Jegyző, aljegyző</t>
  </si>
  <si>
    <t>Osztályvezető</t>
  </si>
  <si>
    <t>Szervezési Osztály</t>
  </si>
  <si>
    <t>Pénzügyi Osztály</t>
  </si>
  <si>
    <t>Műszaki Osztály</t>
  </si>
  <si>
    <t>Személyi juttatások</t>
  </si>
  <si>
    <t>Munkaadókat terhelő járulékok</t>
  </si>
  <si>
    <t>Családsegítés</t>
  </si>
  <si>
    <t>Előirányzat felhasználási terv</t>
  </si>
  <si>
    <t>01. hó</t>
  </si>
  <si>
    <t>02. hó</t>
  </si>
  <si>
    <t>03. hó</t>
  </si>
  <si>
    <t>04. hó</t>
  </si>
  <si>
    <t>05. hó</t>
  </si>
  <si>
    <t>06. hó</t>
  </si>
  <si>
    <t>07. hó</t>
  </si>
  <si>
    <t>08. hó</t>
  </si>
  <si>
    <t>09. hó</t>
  </si>
  <si>
    <t>10. hó</t>
  </si>
  <si>
    <t>11. hó</t>
  </si>
  <si>
    <t>12. hó</t>
  </si>
  <si>
    <t xml:space="preserve">Önkormányzati bevételek </t>
  </si>
  <si>
    <t>Önkormányzati kiadások</t>
  </si>
  <si>
    <t>IV.</t>
  </si>
  <si>
    <t>V.</t>
  </si>
  <si>
    <t>VI.</t>
  </si>
  <si>
    <t>VII.</t>
  </si>
  <si>
    <t>alapján a közvetett támogatásokról</t>
  </si>
  <si>
    <t>Dologi kiadások</t>
  </si>
  <si>
    <t>Felújítások</t>
  </si>
  <si>
    <t>Beruházások</t>
  </si>
  <si>
    <t xml:space="preserve">                Önkormányzat által folyósított ellátások</t>
  </si>
  <si>
    <t>1993. évi III. tv. (Szoc.tv.) 117.§</t>
  </si>
  <si>
    <t>Összesen:</t>
  </si>
  <si>
    <t>Intézmények</t>
  </si>
  <si>
    <t xml:space="preserve">   Adatok: ezer forintban</t>
  </si>
  <si>
    <t>Adatok:ezer forintban</t>
  </si>
  <si>
    <t>12. Személyi juttatás</t>
  </si>
  <si>
    <t>13. Munkaadói járulék</t>
  </si>
  <si>
    <t>14. Dologi kiadás</t>
  </si>
  <si>
    <t>19. Beruházás</t>
  </si>
  <si>
    <t>20. Felújítás</t>
  </si>
  <si>
    <t>21. Felhalmozási pénzeszköz átadás</t>
  </si>
  <si>
    <t>23. Felhalmozási kiadások összesen (18-21)</t>
  </si>
  <si>
    <t>Köztemetés</t>
  </si>
  <si>
    <t>Város, községgazdálkodási szolgáltatás</t>
  </si>
  <si>
    <t>Gyermekvédelmi tv. 148. §. (5) bekezdése</t>
  </si>
  <si>
    <t>Idősek Otthona térítési díj kedvezménye</t>
  </si>
  <si>
    <t>EU-s forr.</t>
  </si>
  <si>
    <t xml:space="preserve">  - Idősek Otthona "A"</t>
  </si>
  <si>
    <t xml:space="preserve">  - Idősek Otthona "B"</t>
  </si>
  <si>
    <t>Közhasznú</t>
  </si>
  <si>
    <t>foglalkoztatottak</t>
  </si>
  <si>
    <t>Civil szervezetek támogatása</t>
  </si>
  <si>
    <t>Bérlakás felújítás</t>
  </si>
  <si>
    <t>Segédképletek</t>
  </si>
  <si>
    <t>Helyi önkormányzat</t>
  </si>
  <si>
    <t>Helyi Önkormányzat</t>
  </si>
  <si>
    <t>2. cím költségvetési főösszeg</t>
  </si>
  <si>
    <t>1. Önkormányzat</t>
  </si>
  <si>
    <t>Önkormányzat összesen</t>
  </si>
  <si>
    <t>Önkormányzati Hivatal finanszírozás</t>
  </si>
  <si>
    <t xml:space="preserve">     Intézményfinanszírozás</t>
  </si>
  <si>
    <t>Közfoglalkoz- tatottak</t>
  </si>
  <si>
    <t>Települési szilárd hulladékkezelési közszolgáltatási díj</t>
  </si>
  <si>
    <t>Kedvezményes óvodai, iskolai étkeztetés</t>
  </si>
  <si>
    <t>1-7. cím összesen</t>
  </si>
  <si>
    <t xml:space="preserve">    -Védőnői Szolgálat</t>
  </si>
  <si>
    <t>VIII.</t>
  </si>
  <si>
    <t>ellenőrzés</t>
  </si>
  <si>
    <t>Út, autópálya építése</t>
  </si>
  <si>
    <t>Dorog Város Egyesített Sportintézménye</t>
  </si>
  <si>
    <t xml:space="preserve"> - Uszoda</t>
  </si>
  <si>
    <t xml:space="preserve"> - Sportcsarnok</t>
  </si>
  <si>
    <t xml:space="preserve"> - Stadion</t>
  </si>
  <si>
    <t xml:space="preserve">  - Kincstári Szervezet</t>
  </si>
  <si>
    <t>Emberi Erőforrás Osztály</t>
  </si>
  <si>
    <t>Munkaszerződés</t>
  </si>
  <si>
    <t>Kimutatás az államháztartási törvény 24. §. (4) bekezdés  c. pontja</t>
  </si>
  <si>
    <t xml:space="preserve">        Eredeti előirányzat bérlakás</t>
  </si>
  <si>
    <t>Ell.</t>
  </si>
  <si>
    <t>Kincstár öszz.</t>
  </si>
  <si>
    <t>Közhatalmi bevételek</t>
  </si>
  <si>
    <t>Egyéb szociális pénzbeli ellátások</t>
  </si>
  <si>
    <t>Homlokzatfelújítási pályázat</t>
  </si>
  <si>
    <t>Sportlétesítmények működtetése és fejlesztése</t>
  </si>
  <si>
    <t>hazai for</t>
  </si>
  <si>
    <t xml:space="preserve">        Eredeti előirányzat </t>
  </si>
  <si>
    <t>KÖT</t>
  </si>
  <si>
    <t>ÖNK</t>
  </si>
  <si>
    <t>ÁLLIG</t>
  </si>
  <si>
    <t>Kötelező összesen</t>
  </si>
  <si>
    <t>Önkéntes összesen</t>
  </si>
  <si>
    <t>Államigazgatási összesen</t>
  </si>
  <si>
    <t>Működési célú támogatások államháztartáson belülről</t>
  </si>
  <si>
    <t xml:space="preserve">II. </t>
  </si>
  <si>
    <t>Felhalmozási célú támogatások államháztartáson belülről</t>
  </si>
  <si>
    <t>ebből - gépjárműadó</t>
  </si>
  <si>
    <t xml:space="preserve">         - építményadó</t>
  </si>
  <si>
    <t xml:space="preserve">         - iparűzési adó</t>
  </si>
  <si>
    <t xml:space="preserve">         - egyéb közhatalmi bevételek</t>
  </si>
  <si>
    <t>Működési bevételek</t>
  </si>
  <si>
    <t xml:space="preserve">V. </t>
  </si>
  <si>
    <t>Felhalmozási bevételek</t>
  </si>
  <si>
    <t>VI</t>
  </si>
  <si>
    <t>Működési célú átvett pénzeszközök</t>
  </si>
  <si>
    <t>Felhalmozási célú átvett pénzeszközök</t>
  </si>
  <si>
    <t>VIII</t>
  </si>
  <si>
    <t>Finanszírozási  bevételek</t>
  </si>
  <si>
    <t>Ellátottak pénzbeli juttatásai</t>
  </si>
  <si>
    <t>Egyéb működési célú kiadások</t>
  </si>
  <si>
    <t xml:space="preserve">           - tartalékok</t>
  </si>
  <si>
    <t xml:space="preserve">VII. </t>
  </si>
  <si>
    <t>Felhalmozási célú pénzeszköz átadás</t>
  </si>
  <si>
    <t>IX.</t>
  </si>
  <si>
    <t>Finanszírozási kiadások</t>
  </si>
  <si>
    <t xml:space="preserve">                           MÉRLEG</t>
  </si>
  <si>
    <t>ebből - hazai forrás</t>
  </si>
  <si>
    <t>BEVÉTELEK FŐÖSSZEGE</t>
  </si>
  <si>
    <t xml:space="preserve">         - Európai Uniós forrás</t>
  </si>
  <si>
    <t>3. Hétszínvirág Óvoda</t>
  </si>
  <si>
    <t>4. Petőfi Sándor Óvoda</t>
  </si>
  <si>
    <t>5. Zrínyi Ilona Óvoda</t>
  </si>
  <si>
    <t>7. Dr. Mosonyi A. Gondoz. Közp.</t>
  </si>
  <si>
    <t>8. Dr. Magyar K. Városi Bölcsőde</t>
  </si>
  <si>
    <t>9. Dorog Város Egyesített Sportin.</t>
  </si>
  <si>
    <t>10. Dorogi József Attila Művelődési Ház</t>
  </si>
  <si>
    <t>11. Kincstári Szervezet</t>
  </si>
  <si>
    <t>Műk.c.támog.áht-n belülről</t>
  </si>
  <si>
    <t>Felhalmozási célú támog.áht-n belülről</t>
  </si>
  <si>
    <t>Műk.c.átvett pénzeszköz</t>
  </si>
  <si>
    <t>Felhalm.c.átvett pénzeszköz</t>
  </si>
  <si>
    <t>Finanszírozási bevételek</t>
  </si>
  <si>
    <t>Önkormányzati támogatás</t>
  </si>
  <si>
    <t>Ellátottak pénzbeli jutttatásai</t>
  </si>
  <si>
    <t>6. Gáty Zoltán Városi Könyvtár és Helytörténeti Múzeium</t>
  </si>
  <si>
    <t>7. Dr. Mosonyi A. Gond. Közp.</t>
  </si>
  <si>
    <t>8. Dr. Magyar K. Városi Bölcs.</t>
  </si>
  <si>
    <t>9. Dorog Város Egyes.Sportint.</t>
  </si>
  <si>
    <t xml:space="preserve">6. Gáthy Z. Városi Könyvtár és Helytörténei Múzeum </t>
  </si>
  <si>
    <t>Műk.c.tám.áht-n belülről</t>
  </si>
  <si>
    <t>1-1. Önk.és önk.hivatalok jogalkotó és igazgatási feladatok</t>
  </si>
  <si>
    <t>Felhalm.c.pe.átadás</t>
  </si>
  <si>
    <t>Felhalm.c.pe. Átadás</t>
  </si>
  <si>
    <t>2-1. Önk.és önk.hiv.jogalkotó és igazgat.feladatok</t>
  </si>
  <si>
    <t>2-2. Orsz.gy.,önk.és európai parlamenti képviselőváll.</t>
  </si>
  <si>
    <t>3-4. Gáthy Z. Városi Könyvtár és Helytört.Múzeum</t>
  </si>
  <si>
    <t>3-8. Dorogi József Attila Művelődési Ház</t>
  </si>
  <si>
    <t>3-1. Hétszínvirág Óvoda</t>
  </si>
  <si>
    <t>3-2. Petőfi Sándor Óvoda</t>
  </si>
  <si>
    <t>3-3. Zrínyi Ilona Óvoda</t>
  </si>
  <si>
    <t>3-5. Dr. Mosonyi Albert Gondozási központ</t>
  </si>
  <si>
    <t>3-6. Dr. Magyar Károly Városi Bölcsőde</t>
  </si>
  <si>
    <t>3-7. Dorog Város Egyesített Sportintézménye</t>
  </si>
  <si>
    <t>3-9. Kincstári Szervezet</t>
  </si>
  <si>
    <t xml:space="preserve">   - Intézmény működtetés</t>
  </si>
  <si>
    <t>Szociális étkeztetés</t>
  </si>
  <si>
    <t>Dorogi Többcélú Kistérségi Társulás tagsági támogatás</t>
  </si>
  <si>
    <t>Települési támogatás</t>
  </si>
  <si>
    <t>Idősek karácsonya természetbeni támogatás</t>
  </si>
  <si>
    <t>Önkormányzati vagyonnal való gazdálk.kapcs.fel.</t>
  </si>
  <si>
    <t>Közművelődés-közösségi és társadalmi részvétel fejl.</t>
  </si>
  <si>
    <t>Önkorm.és önk.hiv. jogalkotó és ált.igazg.feladatok</t>
  </si>
  <si>
    <t xml:space="preserve">Általános tartalék </t>
  </si>
  <si>
    <t>6. Gáthy Z. Városi Könyvtár és Helytört. Múzeum</t>
  </si>
  <si>
    <t>7. Dr. Mosonyi Albert Gondozási Központ</t>
  </si>
  <si>
    <t>8. Dr. Magyar Károly Városi Bölcsőde</t>
  </si>
  <si>
    <t>9. Dorog Város Egyesített Sportintézménye</t>
  </si>
  <si>
    <t>Felsőoktatási tanulók települési támogatása</t>
  </si>
  <si>
    <t xml:space="preserve">                        Dorog Város Önkormányzat</t>
  </si>
  <si>
    <t xml:space="preserve">                                          Tartalék</t>
  </si>
  <si>
    <t xml:space="preserve">                                                                    Adatok: ezer forintban</t>
  </si>
  <si>
    <t>Általános tartalék</t>
  </si>
  <si>
    <t>Tartalék összesen</t>
  </si>
  <si>
    <t>1-3</t>
  </si>
  <si>
    <t>1-14</t>
  </si>
  <si>
    <t>2-1</t>
  </si>
  <si>
    <t>l. Működési célú támogatások államháztarton belülről</t>
  </si>
  <si>
    <t>2. Közhatalmi bevételek</t>
  </si>
  <si>
    <t>3. Működési bevételek</t>
  </si>
  <si>
    <t>4. Működési célú átvett pénzeszközök</t>
  </si>
  <si>
    <t>8. Működési bevételek összesen</t>
  </si>
  <si>
    <t xml:space="preserve">10 Felhalmozási c. átvett pénzeszköz </t>
  </si>
  <si>
    <t>9. Felhalmozási bevételek</t>
  </si>
  <si>
    <t>11 Felhalmozási bevételek összsen</t>
  </si>
  <si>
    <t>15. Ellátottak pénzbeli juttatásai</t>
  </si>
  <si>
    <t>16. Egyéb működési célú kiadások</t>
  </si>
  <si>
    <t xml:space="preserve">17. Likviditási c. hitel törlesztés </t>
  </si>
  <si>
    <t>18. Működési kiadások összesen (12-17)</t>
  </si>
  <si>
    <t>6. Likviditási c. hitel felvét</t>
  </si>
  <si>
    <t xml:space="preserve">BEVÉTELEK ÖSSZESEN </t>
  </si>
  <si>
    <t>24. KIADÁSOK ÖSSZESEN</t>
  </si>
  <si>
    <t>2-3. Országos és helyi népszavazással kapcsolatos tevékenységek</t>
  </si>
  <si>
    <t>2-4. Támogatási célú finanszírozási műveletek</t>
  </si>
  <si>
    <t>2-3. Országos és helyi népszavazással kapcs.tev.</t>
  </si>
  <si>
    <t xml:space="preserve"> </t>
  </si>
  <si>
    <t>Ebből: - egyéb működési célú támogatás</t>
  </si>
  <si>
    <t>Polgárőrség támogatása</t>
  </si>
  <si>
    <t>Dorog Város Kulturális Közalapítvány támog.</t>
  </si>
  <si>
    <t>Védőnői Szolgálat</t>
  </si>
  <si>
    <t>Gyermekvédelmi pénzbeli és természetbeni ellátások</t>
  </si>
  <si>
    <t>Önkormányzat álltal folyósított ellátások összesen</t>
  </si>
  <si>
    <t>Játszóterek fejlesztése</t>
  </si>
  <si>
    <t>Közvillágítás</t>
  </si>
  <si>
    <t>Díszkivilágítás bővítése</t>
  </si>
  <si>
    <t>Informatikai és egyéb tárgyi eszköz beszerzés</t>
  </si>
  <si>
    <t>Egyesületi támogatások</t>
  </si>
  <si>
    <t>Kincstári Szervezet összesen</t>
  </si>
  <si>
    <t>3</t>
  </si>
  <si>
    <t>Kincsátri Szervezet és intézmények</t>
  </si>
  <si>
    <t>Polgármesteri Hivatal összesen</t>
  </si>
  <si>
    <t>Kiskértékű tárgyi eszköz beszerzés (informatikai, egyéb)</t>
  </si>
  <si>
    <t>Beruházás 1-3 cím összesen</t>
  </si>
  <si>
    <t>Buzánszky Stadion vásárlási részlet</t>
  </si>
  <si>
    <t>Járdafelújítások</t>
  </si>
  <si>
    <t>Felhalmozási céltartalék</t>
  </si>
  <si>
    <t>3-7.</t>
  </si>
  <si>
    <t>1</t>
  </si>
  <si>
    <t>Felhalmozási  céltartalék</t>
  </si>
  <si>
    <t>5.600</t>
  </si>
  <si>
    <t>5.583</t>
  </si>
  <si>
    <t>Buzánszky Jenő Stadion beruházás</t>
  </si>
  <si>
    <t>Dorog Város Önkormányzata</t>
  </si>
  <si>
    <t>A többéves kihatással járó döntések évenkénti bemutatása</t>
  </si>
  <si>
    <t>Költségv.kiadási főösszeg</t>
  </si>
  <si>
    <t>ezer forint</t>
  </si>
  <si>
    <t>1-2. Adó, vám és jövedéki igazgatás</t>
  </si>
  <si>
    <t>1-2. Adó, vám és jövedékigazgatás</t>
  </si>
  <si>
    <t xml:space="preserve">         - telekadó</t>
  </si>
  <si>
    <t xml:space="preserve">         - idegenforgalmi adó</t>
  </si>
  <si>
    <t xml:space="preserve">         - talajterhelési díj</t>
  </si>
  <si>
    <t>ell</t>
  </si>
  <si>
    <t>Önk. És Önk. Hivatalok jogalk. És ált.igazgatási tevékenység</t>
  </si>
  <si>
    <t>Köztemető fenntartás és működtetés</t>
  </si>
  <si>
    <t>Zöldfelület fejlesztés</t>
  </si>
  <si>
    <t>Turizmus fejlesztési támogatások és tevékenységek</t>
  </si>
  <si>
    <t>Város és községgazdálkodási egyéb szolgáltatások</t>
  </si>
  <si>
    <t>Támogatási célú finanszírozási műveletek</t>
  </si>
  <si>
    <t>Normatív támogatás átadása DTKT-nak</t>
  </si>
  <si>
    <t>Bejegyzett polgári önszerveződések</t>
  </si>
  <si>
    <t>Német Nemzetiségi E. Bányász Fúvószenekar</t>
  </si>
  <si>
    <t>Turizmusfejlesztési támogatások és tevékenységek</t>
  </si>
  <si>
    <t>TDM támogatása</t>
  </si>
  <si>
    <t xml:space="preserve">Szolidaritási hozzájárulás </t>
  </si>
  <si>
    <t>1-3. Köztemető-fenntartás és működtetés</t>
  </si>
  <si>
    <t>1-1</t>
  </si>
  <si>
    <t>1-22</t>
  </si>
  <si>
    <t>Bölcsődei kedvezményes étkeztetés, gondozási díj</t>
  </si>
  <si>
    <t>22. Finanszírozási kiadások</t>
  </si>
  <si>
    <t>7. Finanszírozási bevételek</t>
  </si>
  <si>
    <t>1-4. Önkormányzati rendezvények</t>
  </si>
  <si>
    <t>1-5. Önkotm.vagyonnal való gazd.kapcs.feladatok</t>
  </si>
  <si>
    <t>1-6. Informatikai fejlesztése, szolgáltatások</t>
  </si>
  <si>
    <t>1-7. Önkorm.elszámolasai a központi költségvetéssel</t>
  </si>
  <si>
    <t>1-8. Központi költségvetési befizetések</t>
  </si>
  <si>
    <t>1-9. Támogatási célú fianszírozási műveletek</t>
  </si>
  <si>
    <t>1-10. Hosszabb időtartamú közfoglalkoztatás</t>
  </si>
  <si>
    <t>1-11. Állat egészségügy</t>
  </si>
  <si>
    <t>1-12. Út, autópálya építése</t>
  </si>
  <si>
    <t>1-13. Közutak, hidak,alagutak üzemeltet.fenntart.</t>
  </si>
  <si>
    <t>1-14. Turizmus fejlesztési támogatások és tevékenységek</t>
  </si>
  <si>
    <t>1-15. Nem veszélyes hulladék begyűjtsée</t>
  </si>
  <si>
    <t>1-16. Nem veszélyes hulladék kezelése és ártalmatlanítása</t>
  </si>
  <si>
    <t>1-17. Szennyvíz gyűjtése, tisztítása, elhelyezése</t>
  </si>
  <si>
    <t>1-18. Közvilágítás</t>
  </si>
  <si>
    <t>1-19. Zöldterület-kezelés</t>
  </si>
  <si>
    <t>1-20. Város és községgazd.egyéb szolgáltatások</t>
  </si>
  <si>
    <t>1-21. Járóbetegek gyógyító szakellátsa</t>
  </si>
  <si>
    <t>1-22. Sportlétesítmények működtetése és fejlesztése</t>
  </si>
  <si>
    <t>1-23. Versenysport tevékenység támogatása</t>
  </si>
  <si>
    <t>1-24. Iskolai, diáksport-tevéeknység és támogatása</t>
  </si>
  <si>
    <t>1-25. Szabadidősport tevékenység támogatása</t>
  </si>
  <si>
    <t>1-26. Közművelődés-közösségi részvétel fejl.</t>
  </si>
  <si>
    <t>1-6. Informatikai fejlesztések, szolgáltatások</t>
  </si>
  <si>
    <t>1-9 Támogatási célú fianszírozási műveletek</t>
  </si>
  <si>
    <t>1-10 Hosszabb időtartamú közfoglalkoztatás</t>
  </si>
  <si>
    <t>1-24. Iskolai, diáksport-tevékenység és támogatása</t>
  </si>
  <si>
    <t>2-5. Nem veszélyes hulladék begyűjtése, szállítása</t>
  </si>
  <si>
    <t xml:space="preserve"> - Sportiroda</t>
  </si>
  <si>
    <t xml:space="preserve"> - Birkózócsarnok</t>
  </si>
  <si>
    <t>1-10</t>
  </si>
  <si>
    <t>Hosszabb időtartamú közfoglalkoztatás</t>
  </si>
  <si>
    <t>Tárgyi eszköz beszerzés</t>
  </si>
  <si>
    <t>1-12</t>
  </si>
  <si>
    <t>Reiman miniverzum</t>
  </si>
  <si>
    <t>1-18</t>
  </si>
  <si>
    <t>1-19</t>
  </si>
  <si>
    <t>Zöldterület kezelés</t>
  </si>
  <si>
    <t>1-20</t>
  </si>
  <si>
    <t>1-5</t>
  </si>
  <si>
    <t>zöldfelület fejelsztés</t>
  </si>
  <si>
    <t>Kamerarendszer bővítése</t>
  </si>
  <si>
    <t>1-26</t>
  </si>
  <si>
    <t>Színházi öltozők felújítása</t>
  </si>
  <si>
    <t>Köznevelési int. 1-4 évf. tanulók nev.okt.műk.feladatok</t>
  </si>
  <si>
    <t>1-8</t>
  </si>
  <si>
    <t>Központi költségvetési befizetések</t>
  </si>
  <si>
    <t>Egyéb pénzbeli és term.ellátás (Erzsébet Utalvány)</t>
  </si>
  <si>
    <t>1-44</t>
  </si>
  <si>
    <t>köznevelési normatíva</t>
  </si>
  <si>
    <t xml:space="preserve">szoc.normatíva </t>
  </si>
  <si>
    <t>szünidei normativa</t>
  </si>
  <si>
    <t>kulturális normatíva</t>
  </si>
  <si>
    <t>kincstáré</t>
  </si>
  <si>
    <t>Előző évi normatíva elszámolás DTKT-nak</t>
  </si>
  <si>
    <t>1-9.</t>
  </si>
  <si>
    <t>1-14.</t>
  </si>
  <si>
    <t>Passzív állomány</t>
  </si>
  <si>
    <t>br42</t>
  </si>
  <si>
    <t>Mosonyi Gondozási Központ</t>
  </si>
  <si>
    <t>Óvodai nevelés, ellátás működtetési feladatok</t>
  </si>
  <si>
    <t>A 9/2014. (IV.25.) Kt. rendelet 15.§ szerinti 70. életévüket betöltött dorogi lakosok közszolgáltatási díj kedvezménye                                                            700 fő</t>
  </si>
  <si>
    <t>2019. évi költségvetése</t>
  </si>
  <si>
    <t>1-28. Civil szervezetek működési támogatása</t>
  </si>
  <si>
    <t>1-29. Óvodai nevelés, ellátás működtetési feladatok</t>
  </si>
  <si>
    <t>1-30. Köznevelési int.1-4évf.tanulók nev.okt.műk.fel.</t>
  </si>
  <si>
    <t>1-31. Köznevelési int.5-8. évf.tanulók nev.okt.műk.fel.</t>
  </si>
  <si>
    <t>1-32. Gimnázium és szakközépiskola működtetési felad.</t>
  </si>
  <si>
    <t>1-33. Gyermekétkeztetés köznevelési intézményben</t>
  </si>
  <si>
    <t>1-34. Időskorúak tartós bentlakásos ellátása</t>
  </si>
  <si>
    <t>1-35. Demens betegek tartós bentlakásos ellátása</t>
  </si>
  <si>
    <t>1-36. Idősek nappali ellátása</t>
  </si>
  <si>
    <t>1-37. Demens betegek nappali ellátása</t>
  </si>
  <si>
    <t>1-38. Gyermekek bölcsődei elltása</t>
  </si>
  <si>
    <t>1-39.  Intézményen Kívüli gyermekétkeztetés</t>
  </si>
  <si>
    <t>1-40. Család és gyermekjóléti szolgáltatások</t>
  </si>
  <si>
    <t>1-41. Gyermekvéd. pénzbeli és természetbeni ellátások</t>
  </si>
  <si>
    <t>1-42. Lakóingatlan szociális célú bérbeadása, üzemeltetése</t>
  </si>
  <si>
    <t>1-30. Köznevelési int. 1-4 évf.tanulók nev.okt.műk.feladatok</t>
  </si>
  <si>
    <t>1-31. Köznevelési int. 5-8 évf.tanulók nev.okt.műk.feladatok</t>
  </si>
  <si>
    <t>1-32. Gimnázium és szakközépiskola működtetési feladatok</t>
  </si>
  <si>
    <t>1-33. Gyermekétkezetetés köznevelési intézményben</t>
  </si>
  <si>
    <t>1-38. Gyermekek bölcsődei ellátása</t>
  </si>
  <si>
    <t>1-39 Intézményen kívüli gyermekétkeztetés</t>
  </si>
  <si>
    <t>1-41. Gyermekvéd.pénzbeli és természetbeni ellátások</t>
  </si>
  <si>
    <t>2019. évi előirányzat</t>
  </si>
  <si>
    <t>2019. évi létszám összesítő</t>
  </si>
  <si>
    <t>2019. évi létszám alakulása</t>
  </si>
  <si>
    <t>2019.</t>
  </si>
  <si>
    <t>1-27. Közművelődés TOP és CLLD projektek</t>
  </si>
  <si>
    <t>1-43. Lakhatással összefüggő ellátások</t>
  </si>
  <si>
    <t>1-44. Szociális étkeztetés</t>
  </si>
  <si>
    <t>1-45. Házi Segítségnyújtás</t>
  </si>
  <si>
    <t>1-46. Egyéb szoc.pénzbeli és termb.ellátosok támog.</t>
  </si>
  <si>
    <t>1-47.  Szociális szolgáltatások igazgatása</t>
  </si>
  <si>
    <t>1-48.  Központi költségvetés funkcióra nem sorolható bevétele</t>
  </si>
  <si>
    <t xml:space="preserve">1-49. Önkormányzatok funkcióra nem sorolható bevételei </t>
  </si>
  <si>
    <t>1-50. Forgatási célú és befektetési célú finanszírozási műveletek</t>
  </si>
  <si>
    <t>Polgármesteri hivatal lépcsőfelújítás</t>
  </si>
  <si>
    <t>Temető úthálózat felújítása</t>
  </si>
  <si>
    <t>Munkásszálló épület engedélyezési terv</t>
  </si>
  <si>
    <t>Máriu u. 2020 projekt</t>
  </si>
  <si>
    <t>1-13</t>
  </si>
  <si>
    <t>Közutak, hidak,alagutaküzemeltetése, fenntartása</t>
  </si>
  <si>
    <t>Közterületi vagyontárgyak beszerzése</t>
  </si>
  <si>
    <t>Reiman miniverzum eszközbeszerzés</t>
  </si>
  <si>
    <t>1-17</t>
  </si>
  <si>
    <t>Szennyvíz gyűjtése, kezelése</t>
  </si>
  <si>
    <t>ÖMV szennyvízcsatorna felmérése terv</t>
  </si>
  <si>
    <t>Esztergomi út közvil.fejlesztés</t>
  </si>
  <si>
    <t>Rákóczi u. közvil.oszlopok kiváltása</t>
  </si>
  <si>
    <t>Rendezési terv és ITS készítés</t>
  </si>
  <si>
    <t>Uszoda bővítés tervezése</t>
  </si>
  <si>
    <t>Sportcsarnok felújítás gazdagodás</t>
  </si>
  <si>
    <t>Sportcsarnok felújítás önrész</t>
  </si>
  <si>
    <t>Sportcsarnok felújítás MKSZ CS5</t>
  </si>
  <si>
    <t>Kézilabdacsarnok világítás fejlesztés</t>
  </si>
  <si>
    <t>1-27</t>
  </si>
  <si>
    <t>Közművelődé TOP és CLLD projekt</t>
  </si>
  <si>
    <t>Eszközbeszerzés</t>
  </si>
  <si>
    <t>1-30</t>
  </si>
  <si>
    <t>Zrínyi iskola energetikai felújítása</t>
  </si>
  <si>
    <t>Zrínyi iskola tető felújítás</t>
  </si>
  <si>
    <t>1-34</t>
  </si>
  <si>
    <t>Időkorúak tartós bentlakásos ellátása</t>
  </si>
  <si>
    <t>Folyósófelújítás</t>
  </si>
  <si>
    <t>Identitás</t>
  </si>
  <si>
    <t>Uszoda</t>
  </si>
  <si>
    <t xml:space="preserve">Stadion </t>
  </si>
  <si>
    <t>124/2018 (XI.30) testhat.</t>
  </si>
  <si>
    <t>Futókör támogatás</t>
  </si>
  <si>
    <t>1-21</t>
  </si>
  <si>
    <t>Háziorvosi ügyeleti hozzájárulás térségnek</t>
  </si>
  <si>
    <t>Járóbetegellátás</t>
  </si>
  <si>
    <t>Kórház támogatás</t>
  </si>
  <si>
    <t>1-28.</t>
  </si>
  <si>
    <t>Közművelődés TOP és CLLD projektek</t>
  </si>
  <si>
    <t>CLLD projekt megvalósításához nyújtott kölcsön</t>
  </si>
  <si>
    <t>Szoc.ágazati pótlék, bérkompenzáció</t>
  </si>
  <si>
    <t>Önk. És Önk.hiv.jogalkotó és igazg.feladatok</t>
  </si>
  <si>
    <t>Térségi társulás általános ktg-ek hozzájárulás</t>
  </si>
  <si>
    <t>Informatikai eszköz beszerzés rendőrségnek</t>
  </si>
  <si>
    <t>Mária u 2020</t>
  </si>
  <si>
    <t>Lakosság részére lakásépítéshez, lakásfelújításhoz nyújtott kölcsön elngedésének összege</t>
  </si>
  <si>
    <t>Iparűzési adó kedvezmény</t>
  </si>
  <si>
    <t>Gépjárműadó kedvezmény</t>
  </si>
  <si>
    <t>Rászoruló gyermekek intézményen kívüli szünidei étkezése</t>
  </si>
  <si>
    <t>Ávr. 28. §</t>
  </si>
  <si>
    <t>c.</t>
  </si>
  <si>
    <t>e</t>
  </si>
  <si>
    <t>a</t>
  </si>
  <si>
    <t>b</t>
  </si>
  <si>
    <t>A gépjárműadóról szóló 1991. évi LXXXII. Törvény 5.§f. pontja     15 fő</t>
  </si>
  <si>
    <t>A 33/2009. (XII.18.) sz. Kt. rendelet 2.§. szerinti kedvezmény (adóalap kisebb mint 2,5 M Ft)          215 adózó</t>
  </si>
  <si>
    <t>Szoftver beszerzés</t>
  </si>
  <si>
    <t xml:space="preserve">       Reimann Miniverzum</t>
  </si>
  <si>
    <t xml:space="preserve">       Könyvtár</t>
  </si>
  <si>
    <t>16/2010. (VI.25.) sz. Kt. rendelet 10. § (6) bekezdése                                                                         12 fő</t>
  </si>
  <si>
    <t>Kincstári Szervezet</t>
  </si>
  <si>
    <t>Önk. feladat jellege</t>
  </si>
  <si>
    <t>Költségvetési bevételi főösszeg</t>
  </si>
  <si>
    <t>Felhalmo-zási bevételek</t>
  </si>
  <si>
    <t>Finanszí-rozási bevételek</t>
  </si>
  <si>
    <t>3-1   Hétszínvirág Óvoda</t>
  </si>
  <si>
    <t>KÖT.</t>
  </si>
  <si>
    <t>3-2   Petőfi Sándor Óvoda</t>
  </si>
  <si>
    <t>3-3   Zrínyi Ilona Óvoda</t>
  </si>
  <si>
    <t xml:space="preserve">   Könyvtár</t>
  </si>
  <si>
    <t xml:space="preserve">   Reimann Miniverzum</t>
  </si>
  <si>
    <t>3-5. Idősek gondozási Központja</t>
  </si>
  <si>
    <t>ÖNK.</t>
  </si>
  <si>
    <t xml:space="preserve">   Idősek Otthona "A" épület</t>
  </si>
  <si>
    <t xml:space="preserve">   Idősek Otthona "B" épület</t>
  </si>
  <si>
    <t>3-6 Magyar Károly Városi Bölcsőde</t>
  </si>
  <si>
    <t>3-7. Dorog Város Egyesített Sportintézm.</t>
  </si>
  <si>
    <t xml:space="preserve">        - Uszoda</t>
  </si>
  <si>
    <t xml:space="preserve">        - Kézilabdacsarnok</t>
  </si>
  <si>
    <t xml:space="preserve">        - Stadion</t>
  </si>
  <si>
    <t xml:space="preserve">        - Sportiroda</t>
  </si>
  <si>
    <t xml:space="preserve">        - Bírkózócsarnok</t>
  </si>
  <si>
    <t>3-9. Kincstári Szervezet összesen</t>
  </si>
  <si>
    <t xml:space="preserve">       - Kincstári Szervezet</t>
  </si>
  <si>
    <t xml:space="preserve">       -  Védőnői Szolgálat</t>
  </si>
  <si>
    <t xml:space="preserve">       -  Intézmény működtetés</t>
  </si>
  <si>
    <t xml:space="preserve">           Polgármesteri Hivatal</t>
  </si>
  <si>
    <t xml:space="preserve">           Intézmények Háza</t>
  </si>
  <si>
    <t xml:space="preserve">           Petőfi Óvoda</t>
  </si>
  <si>
    <t xml:space="preserve">          Zrínyi Óvoda</t>
  </si>
  <si>
    <t xml:space="preserve">           Hétszínvirág Óvoda</t>
  </si>
  <si>
    <t xml:space="preserve">           Petőfi Iskola</t>
  </si>
  <si>
    <t xml:space="preserve">           Zrínyi Iskola</t>
  </si>
  <si>
    <t xml:space="preserve">           Eötvös Iskola</t>
  </si>
  <si>
    <t xml:space="preserve">           Gáthy Z. Városi Könyvtár és Helyt. Múzeum</t>
  </si>
  <si>
    <t xml:space="preserve">           Reimann Miniverzum</t>
  </si>
  <si>
    <t xml:space="preserve">           Dr. Magyar K. Városi Bölcsőde</t>
  </si>
  <si>
    <t xml:space="preserve">           Dr. Mosony A. Id. Gkp. "A" ép.</t>
  </si>
  <si>
    <t xml:space="preserve">           Dr. Mosony A. Id. Gkp. "B" ép.</t>
  </si>
  <si>
    <t xml:space="preserve">           Dorogi József Attila Művelődési Ház</t>
  </si>
  <si>
    <t xml:space="preserve">           Nyári napközi</t>
  </si>
  <si>
    <t xml:space="preserve">           Zsigmondy V. Gimnázium</t>
  </si>
  <si>
    <t xml:space="preserve">            Uszoda</t>
  </si>
  <si>
    <t xml:space="preserve">           Kézilabdacsarnok</t>
  </si>
  <si>
    <t xml:space="preserve">           Birkózócsarnok</t>
  </si>
  <si>
    <t xml:space="preserve">           Stadion</t>
  </si>
  <si>
    <t xml:space="preserve">           Sportiroda</t>
  </si>
  <si>
    <t xml:space="preserve">           Teniszpályák</t>
  </si>
  <si>
    <t xml:space="preserve">           Egyéb üzemeltetés </t>
  </si>
  <si>
    <t>3. cím költségvetési főösszege</t>
  </si>
  <si>
    <t>Költségv. kiad. főösszeg</t>
  </si>
  <si>
    <t>Finanszí-rozási kiadások</t>
  </si>
  <si>
    <t>12.</t>
  </si>
  <si>
    <t>3-1.   Hétszínvirág Óvoda</t>
  </si>
  <si>
    <t>3-2.   Petőfi Sándor Óvoda</t>
  </si>
  <si>
    <t>3-3.   Zrínyi Ilona Óvoda</t>
  </si>
  <si>
    <t>3-4. Gáthy Z. Városi Könyvtár és Helytörténeti Múzeum</t>
  </si>
  <si>
    <t>3-6. Magyar Károly Városi Bölcsőde</t>
  </si>
  <si>
    <t xml:space="preserve">       - Kézilabdacsarnok</t>
  </si>
  <si>
    <t xml:space="preserve">        - Birkózócsarnok</t>
  </si>
  <si>
    <t>3-8. Dorogi József A. Művelődési Ház</t>
  </si>
  <si>
    <r>
      <t xml:space="preserve">       -  </t>
    </r>
    <r>
      <rPr>
        <b/>
        <sz val="10"/>
        <rFont val="Arial CE"/>
        <family val="0"/>
      </rPr>
      <t>Kincstári Szervezet</t>
    </r>
  </si>
  <si>
    <t xml:space="preserve">fogl. Eü. Exp. </t>
  </si>
  <si>
    <t xml:space="preserve">      -  Védőnői Szolgálat</t>
  </si>
  <si>
    <t>Exp</t>
  </si>
  <si>
    <r>
      <t xml:space="preserve">     </t>
    </r>
    <r>
      <rPr>
        <b/>
        <u val="single"/>
        <sz val="10"/>
        <rFont val="Arial CE"/>
        <family val="0"/>
      </rPr>
      <t xml:space="preserve"> -   Intézmény működtetés </t>
    </r>
  </si>
  <si>
    <t>fogl.eü.</t>
  </si>
  <si>
    <t>forg.k.díj</t>
  </si>
  <si>
    <t xml:space="preserve">             Gáthy Z. Városi Könyvtár és Helyt. Múzeum</t>
  </si>
  <si>
    <t xml:space="preserve">           Dorogi József A. Művelődési Ház</t>
  </si>
  <si>
    <t xml:space="preserve">           Uszoda</t>
  </si>
  <si>
    <t>1-46. Egyéb szoc.pénzbeli és termb.ellátások, támog.</t>
  </si>
  <si>
    <t>1-47. Szociális szolgáltatások igazgatása</t>
  </si>
  <si>
    <t xml:space="preserve">1-49 Önkormányzatok funkcióra nem sorolható bevételei </t>
  </si>
  <si>
    <t>Magyarország 2018. évi központi költségvetéséről szóló  2017. évi C. törvény 2. mell.III.6. pontja 52 fő</t>
  </si>
  <si>
    <t>1-15.</t>
  </si>
  <si>
    <t>Nem veszélye hulladék szállítása</t>
  </si>
  <si>
    <t>Kommunáljunk Kft. Támogatása</t>
  </si>
  <si>
    <t>1-29</t>
  </si>
  <si>
    <t>1-40</t>
  </si>
  <si>
    <t>1-41</t>
  </si>
  <si>
    <t>1-46</t>
  </si>
  <si>
    <t xml:space="preserve">        Módosított előirányzat</t>
  </si>
  <si>
    <t>Kötelező összesen eredeti</t>
  </si>
  <si>
    <t>Önkéntes összesen eredeti</t>
  </si>
  <si>
    <t>Kötelező módosított előirányzat</t>
  </si>
  <si>
    <t>Államigazgatási módosított előirányzat</t>
  </si>
  <si>
    <t>Önkéntesm módosított előirányzat</t>
  </si>
  <si>
    <t>Módosított előirányzat</t>
  </si>
  <si>
    <t xml:space="preserve">        Hétszínvirág Óvoda</t>
  </si>
  <si>
    <t xml:space="preserve">          Módosított előeirányzat</t>
  </si>
  <si>
    <t>Kötelező módosított elóirányzat</t>
  </si>
  <si>
    <t>Önkéntes módosított elóirányzat</t>
  </si>
  <si>
    <t>Államigazgatási módosított elóirányzat</t>
  </si>
  <si>
    <t>Kötelező módosított összesen</t>
  </si>
  <si>
    <t>Önkéntes módosított összesen</t>
  </si>
  <si>
    <t>Államigazgatási módosított összesen</t>
  </si>
  <si>
    <t>Önkéntes módosiított összesen</t>
  </si>
  <si>
    <t xml:space="preserve">     Módosított előirányzat</t>
  </si>
  <si>
    <t xml:space="preserve">2019. évi </t>
  </si>
  <si>
    <t>Módosított</t>
  </si>
  <si>
    <t>előirányzat</t>
  </si>
  <si>
    <t>2019. évi módosított  előirányzat</t>
  </si>
  <si>
    <t>2019. évi módosított előirányzat</t>
  </si>
  <si>
    <t>hazai forr.</t>
  </si>
  <si>
    <t>Önkor-mányzati támogatás</t>
  </si>
  <si>
    <t>Felhalmo-zási célú támog.áht-n belülről</t>
  </si>
  <si>
    <t>Közhatal-mi bevételek</t>
  </si>
  <si>
    <t>1-27 módosított</t>
  </si>
  <si>
    <t xml:space="preserve"> 1-27 eredeti</t>
  </si>
  <si>
    <t xml:space="preserve"> 1-27 modosított</t>
  </si>
  <si>
    <t xml:space="preserve">          EP választás támogatása</t>
  </si>
  <si>
    <t xml:space="preserve">         Módosítás összesen</t>
  </si>
  <si>
    <t xml:space="preserve">       2018. évi pénzmaradvány</t>
  </si>
  <si>
    <t xml:space="preserve">       Finanszírozás változás</t>
  </si>
  <si>
    <t xml:space="preserve">       Módosítás összesen</t>
  </si>
  <si>
    <t xml:space="preserve">         Személyi juttatás választás</t>
  </si>
  <si>
    <t xml:space="preserve">        Választásban résztvevők jutalmazása</t>
  </si>
  <si>
    <t xml:space="preserve">        Dologi kiadások</t>
  </si>
  <si>
    <t xml:space="preserve">        Választás napi átlagbér megtérítés</t>
  </si>
  <si>
    <t xml:space="preserve">         Előrelépők bére</t>
  </si>
  <si>
    <t xml:space="preserve">         Ritek Zrt Asp segítő szolgáltatás</t>
  </si>
  <si>
    <t xml:space="preserve">        Kiküldetés</t>
  </si>
  <si>
    <t xml:space="preserve">       Előző évi szállítói állomány</t>
  </si>
  <si>
    <t xml:space="preserve">        Módosítás összesen</t>
  </si>
  <si>
    <t xml:space="preserve">          Módosítás összesen</t>
  </si>
  <si>
    <t xml:space="preserve">         Módosított előirányzat</t>
  </si>
  <si>
    <t xml:space="preserve">        Képzőművészeti alkotások vásárlása</t>
  </si>
  <si>
    <t xml:space="preserve">        Informatikai eszköz vásárlás</t>
  </si>
  <si>
    <t xml:space="preserve">        Egyéb tárgyi eszköz beszerzés</t>
  </si>
  <si>
    <t xml:space="preserve">        Karnantartási anyag</t>
  </si>
  <si>
    <t xml:space="preserve">        Temető zőldfelület kaszálás</t>
  </si>
  <si>
    <t xml:space="preserve">        Részletfizetés Promtávhő</t>
  </si>
  <si>
    <t xml:space="preserve">        Bérlakáslemondás térítés</t>
  </si>
  <si>
    <t xml:space="preserve">         Közfoglalkoztatási jutalom</t>
  </si>
  <si>
    <t xml:space="preserve">        Üzemeltetési anyag</t>
  </si>
  <si>
    <t xml:space="preserve">          Informatikai szolgáltatás Geodézia</t>
  </si>
  <si>
    <t xml:space="preserve">          Pilisi Parkerdő bérleti díj</t>
  </si>
  <si>
    <t xml:space="preserve">          46/2019-es test. Hat Baba mama csomag</t>
  </si>
  <si>
    <t xml:space="preserve">         Rendőrségnek támogatás</t>
  </si>
  <si>
    <t xml:space="preserve">         Hulladéklerakó rekultiváció</t>
  </si>
  <si>
    <t xml:space="preserve">         Spotolók jutalmazása 2018. évi</t>
  </si>
  <si>
    <t xml:space="preserve">        Futball club támogatása</t>
  </si>
  <si>
    <t xml:space="preserve">          Jogdíjak</t>
  </si>
  <si>
    <t xml:space="preserve">        Cserediák program</t>
  </si>
  <si>
    <t xml:space="preserve">        Kreszpark látogatása</t>
  </si>
  <si>
    <t xml:space="preserve">        Közétkeztetés szolgáltatás minőség ell.</t>
  </si>
  <si>
    <t xml:space="preserve">        Bérkompenzáció</t>
  </si>
  <si>
    <t xml:space="preserve">        Kulturális pótlék</t>
  </si>
  <si>
    <t xml:space="preserve">        Egészségügyi pótlék</t>
  </si>
  <si>
    <t xml:space="preserve">        Szociális pótlék</t>
  </si>
  <si>
    <t xml:space="preserve">          Bérkompenzáció</t>
  </si>
  <si>
    <t xml:space="preserve">          Kulturális pótlék</t>
  </si>
  <si>
    <t xml:space="preserve">          Egészségügyi pótlék</t>
  </si>
  <si>
    <t xml:space="preserve">          Szociális pótlék</t>
  </si>
  <si>
    <t xml:space="preserve">        Pénzmaradvány</t>
  </si>
  <si>
    <t>Módosítás összesen</t>
  </si>
  <si>
    <t>2018.évi köt. terh. pénzmaradvány</t>
  </si>
  <si>
    <t>2018.évi köt. terh.pénzmaradvány</t>
  </si>
  <si>
    <t>2018.évi köt. terh pénzmaradvány</t>
  </si>
  <si>
    <t>2018. évi köt. nem terh.pénzmaradvány</t>
  </si>
  <si>
    <t>Foglalkoztatási támogatás fejezettől</t>
  </si>
  <si>
    <t>Önk. átv.pénzeszköz</t>
  </si>
  <si>
    <t>Foglakoztatási támogatás fejezettől</t>
  </si>
  <si>
    <t>2018.évi köt terh. Maradvány</t>
  </si>
  <si>
    <t>Foglalkopztatás tám. Fejezettől</t>
  </si>
  <si>
    <t>Önk. Átv pénz</t>
  </si>
  <si>
    <t>Közterület felújítás</t>
  </si>
  <si>
    <t xml:space="preserve">          Járdafelújítás </t>
  </si>
  <si>
    <t xml:space="preserve">         Közterület felújítás</t>
  </si>
  <si>
    <t xml:space="preserve">Fejlesztő szoba </t>
  </si>
  <si>
    <t xml:space="preserve">       Zrinyi iskola energetikai fejlesztés többlet</t>
  </si>
  <si>
    <t xml:space="preserve">       Zrinyi Iskola tetőfelújítás  többlet</t>
  </si>
  <si>
    <t xml:space="preserve">        Óvodafejlesztő szoba kialakítás</t>
  </si>
  <si>
    <t xml:space="preserve">         Módosítás</t>
  </si>
  <si>
    <t xml:space="preserve">         Futókör támogatása</t>
  </si>
  <si>
    <t>Sportlétesítmények üzemeltetése</t>
  </si>
  <si>
    <t>Önk.és önk.hivatalok jogalkotó és igazgatási feladatok</t>
  </si>
  <si>
    <t>Képzőművészeti alkotások</t>
  </si>
  <si>
    <t>Informatikai eszköz beszerzés</t>
  </si>
  <si>
    <t>Egyéb tárgyi eszköz bezerzés</t>
  </si>
  <si>
    <t>Dorogi zöld kör beruházás támogatása</t>
  </si>
  <si>
    <t>Dorogi zöld kör beruházás tartalék keret</t>
  </si>
  <si>
    <t xml:space="preserve">        Iparűzési adó bevétel</t>
  </si>
  <si>
    <t xml:space="preserve">       Módosítás össesen</t>
  </si>
  <si>
    <t xml:space="preserve">         2018. évi szállítói kötelezettség</t>
  </si>
  <si>
    <t xml:space="preserve">         Tartalék változás</t>
  </si>
  <si>
    <t xml:space="preserve">                                       2019. évi költségvetésének I. félévi módosítása</t>
  </si>
  <si>
    <t>2019. évi költségvetésének I. félévi módosítása</t>
  </si>
  <si>
    <t xml:space="preserve">                     2019. évi költségvetésének I. félévi módosítása</t>
  </si>
  <si>
    <t xml:space="preserve">                              2019. évi költségvetésének I. félévi módosítása</t>
  </si>
  <si>
    <t>2019. éves költségvetés I. féléves módosítása</t>
  </si>
  <si>
    <t xml:space="preserve">                              2019.  évi költségvetésének I. félévi módosítása</t>
  </si>
  <si>
    <t xml:space="preserve">                             2019. évi költségvetésének I. félévi módosítása</t>
  </si>
  <si>
    <t xml:space="preserve">         Kátyúzás Köztársaság út</t>
  </si>
  <si>
    <t xml:space="preserve">         Református templom kivilágítás</t>
  </si>
  <si>
    <t>Református temlom kivilágítás</t>
  </si>
  <si>
    <t xml:space="preserve">Rendőrségnek támogatás </t>
  </si>
  <si>
    <t>Hulladéklerakó rekultiváció</t>
  </si>
  <si>
    <t>Versenysport támogatása</t>
  </si>
  <si>
    <t>Futball club támogatása</t>
  </si>
  <si>
    <t>2. melléklet a 8/2019. (VI.28.)  önkormányzati rendelethez</t>
  </si>
  <si>
    <t>3. melléklet a8/2019. (VI.28.) önkormányzati rendelethez</t>
  </si>
  <si>
    <t>4. melléklet a 8/2019. (VI.28.) önkormányzati rendelethez</t>
  </si>
  <si>
    <t xml:space="preserve"> 4/1. melléklet a 1-50. Helyi önkormányzatok bevételei a 8/2019. (VI.28.) önkormányzati rendelethez</t>
  </si>
  <si>
    <t>4/2. melléklet a 2-5. Polgármesteri Hivatal bevételei a 8/2019. (VI.28.) önkormányzati rendelethez</t>
  </si>
  <si>
    <t>4/3. melléklet 3-9 Kincstári Szervezet bevételei a 8/2019. (VI.28.)  önkormányzati rendelethez</t>
  </si>
  <si>
    <t>5. melléklet a 8/2019. (VI.28.) önkormányzati rendelethez</t>
  </si>
  <si>
    <t>5/1. melléklet 1-50. Helyi önkormányzatok kiadásai a 8/2019.(VI.28.)  önkormányzati rendelethez</t>
  </si>
  <si>
    <t>5/2. melléklet 1-5. Polgármesteri Hivatal kiadásai a 8/2019. (VI.28.)  önkormányzati rendelethez</t>
  </si>
  <si>
    <t xml:space="preserve"> 5/3. melléklet a 3-9 Kincstári Szervezet kiadásai a 8/2019. (VI.28.) önkormányzati rendelethez</t>
  </si>
  <si>
    <t>7. melléklet a 2019. (VI.28.) önkormányzati rendelethez</t>
  </si>
  <si>
    <t>8. melléklet a 8/2019. (VI.28.) számú önkormányzati rendelethez</t>
  </si>
  <si>
    <t>9/1. melléklet a 8/2019. (VI.28.) önkormányzati rendelethez</t>
  </si>
  <si>
    <t>9/2.  melléklet a 8/2019. (VI.28.) számú önkormányzati rendelethez</t>
  </si>
  <si>
    <t>9/3. melléklet a 8/2019. (VI.28.) önkormmányzati rendelethez</t>
  </si>
  <si>
    <t>10. melléklet a 8/2019. (VI.28.) önkormányzati rendelethez</t>
  </si>
  <si>
    <t>11. melléklet a 8/2019. (VI.28.) számú önkormányzati  rendelethez</t>
  </si>
  <si>
    <t>11/1. melléklet a 8/2019. (VI.28.) önkormányzati rendelethez</t>
  </si>
  <si>
    <t>11/2. melléklet a 8/2019. (VI.28.) számú önkormányzati rendelethez</t>
  </si>
  <si>
    <t xml:space="preserve">12. melléklet a 8/2019. (VI.28.) önkormányzati rendelethez </t>
  </si>
  <si>
    <t>13. melléklet a 8/2019. (VI.28.) önkormányzati rendelethez</t>
  </si>
  <si>
    <t xml:space="preserve">14. melléklet a 8/2019. (VI.28.) önkormányzati rendelethez </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</si>
</sst>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s>
  <fonts count="60">
    <font>
      <sz val="10"/>
      <name val="MS Sans Serif"/>
      <family val="0"/>
    </font>
    <font>
      <sz val="11"/>
      <color indexed="8"/>
      <name val="Calibri"/>
      <family val="2"/>
    </font>
    <font>
      <b/>
      <sz val="10"/>
      <name val="MS Sans Serif"/>
      <family val="2"/>
    </font>
    <font>
      <sz val="10"/>
      <name val="Times New Roman CE"/>
      <family val="1"/>
    </font>
    <font>
      <sz val="12"/>
      <name val="Times New Roman CE"/>
      <family val="1"/>
    </font>
    <font>
      <sz val="12"/>
      <name val="MS Sans Serif"/>
      <family val="2"/>
    </font>
    <font>
      <b/>
      <sz val="12"/>
      <name val="Arial CE"/>
      <family val="2"/>
    </font>
    <font>
      <sz val="10"/>
      <name val="Arial CE"/>
      <family val="2"/>
    </font>
    <font>
      <b/>
      <sz val="10"/>
      <name val="Arial CE"/>
      <family val="2"/>
    </font>
    <font>
      <b/>
      <u val="single"/>
      <sz val="10"/>
      <name val="Arial CE"/>
      <family val="2"/>
    </font>
    <font>
      <sz val="12"/>
      <name val="Arial CE"/>
      <family val="2"/>
    </font>
    <font>
      <b/>
      <u val="single"/>
      <sz val="12"/>
      <name val="Arial CE"/>
      <family val="2"/>
    </font>
    <font>
      <b/>
      <sz val="16"/>
      <name val="Arial CE"/>
      <family val="2"/>
    </font>
    <font>
      <sz val="10"/>
      <name val="Arial"/>
      <family val="2"/>
    </font>
    <font>
      <b/>
      <sz val="10"/>
      <name val="Arial"/>
      <family val="2"/>
    </font>
    <font>
      <sz val="10"/>
      <color indexed="10"/>
      <name val="Arial CE"/>
      <family val="2"/>
    </font>
    <font>
      <b/>
      <u val="single"/>
      <sz val="10"/>
      <name val="Arial"/>
      <family val="2"/>
    </font>
    <font>
      <b/>
      <sz val="10"/>
      <color indexed="10"/>
      <name val="Arial CE"/>
      <family val="2"/>
    </font>
    <font>
      <b/>
      <sz val="10"/>
      <name val="Times New Roman CE"/>
      <family val="1"/>
    </font>
    <font>
      <b/>
      <sz val="12"/>
      <name val="MS Sans Serif"/>
      <family val="2"/>
    </font>
    <font>
      <b/>
      <u val="single"/>
      <sz val="10"/>
      <name val="MS Sans Serif"/>
      <family val="2"/>
    </font>
    <font>
      <u val="single"/>
      <sz val="10"/>
      <name val="Arial CE"/>
      <family val="2"/>
    </font>
    <font>
      <b/>
      <sz val="12"/>
      <color indexed="8"/>
      <name val="Calibri"/>
      <family val="2"/>
    </font>
    <font>
      <b/>
      <sz val="14"/>
      <color indexed="8"/>
      <name val="Calibri"/>
      <family val="2"/>
    </font>
    <font>
      <b/>
      <sz val="12"/>
      <color indexed="8"/>
      <name val="Arial"/>
      <family val="2"/>
    </font>
    <font>
      <sz val="12"/>
      <name val="Arial"/>
      <family val="2"/>
    </font>
    <font>
      <b/>
      <sz val="12"/>
      <name val="Arial"/>
      <family val="2"/>
    </font>
    <font>
      <i/>
      <sz val="10"/>
      <name val="Arial CE"/>
      <family val="0"/>
    </font>
    <font>
      <sz val="11"/>
      <color indexed="9"/>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19"/>
      <name val="Calibri"/>
      <family val="2"/>
    </font>
    <font>
      <b/>
      <sz val="11"/>
      <color indexed="10"/>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
      <left style="thin"/>
      <right style="thin"/>
      <top/>
      <bottom/>
    </border>
    <border>
      <left/>
      <right/>
      <top style="thin"/>
      <bottom/>
    </border>
    <border>
      <left style="thin"/>
      <right/>
      <top style="thin"/>
      <bottom style="thin"/>
    </border>
    <border>
      <left style="thin"/>
      <right/>
      <top style="thin"/>
      <bottom/>
    </border>
    <border>
      <left style="thin"/>
      <right/>
      <top/>
      <bottom style="thin"/>
    </border>
    <border>
      <left style="thin"/>
      <right/>
      <top/>
      <bottom/>
    </border>
    <border>
      <left/>
      <right/>
      <top style="thin"/>
      <bottom style="thin"/>
    </border>
    <border>
      <left/>
      <right style="thin"/>
      <top style="thin"/>
      <bottom style="thin"/>
    </border>
    <border>
      <left/>
      <right style="thin"/>
      <top/>
      <bottom style="thin"/>
    </border>
    <border>
      <left style="medium"/>
      <right style="medium"/>
      <top style="medium"/>
      <bottom style="medium"/>
    </border>
    <border>
      <left style="medium"/>
      <right style="medium"/>
      <top/>
      <bottom style="thin"/>
    </border>
    <border>
      <left style="medium"/>
      <right style="medium"/>
      <top style="thin"/>
      <bottom style="thin"/>
    </border>
    <border>
      <left style="medium"/>
      <right style="medium"/>
      <top/>
      <bottom style="medium"/>
    </border>
    <border>
      <left/>
      <right style="thin"/>
      <top style="thin"/>
      <bottom/>
    </border>
    <border>
      <left/>
      <right style="thin"/>
      <top/>
      <bottom/>
    </border>
    <border>
      <left style="medium"/>
      <right style="medium"/>
      <top/>
      <bottom/>
    </border>
    <border>
      <left style="medium"/>
      <right style="medium"/>
      <top style="thin"/>
      <bottom/>
    </border>
    <border>
      <left/>
      <right/>
      <top/>
      <bottom style="thin"/>
    </border>
    <border>
      <left style="medium"/>
      <right style="medium"/>
      <top style="medium"/>
      <bottom/>
    </border>
    <border>
      <left style="thin"/>
      <right style="medium"/>
      <top style="thin"/>
      <bottom style="thin"/>
    </border>
    <border>
      <left style="medium"/>
      <right style="thin"/>
      <top style="thin"/>
      <bottom style="thin"/>
    </border>
    <border>
      <left style="thin"/>
      <right style="thin"/>
      <top>
        <color indexed="63"/>
      </top>
      <bottom style="thin">
        <color indexed="8"/>
      </bottom>
    </border>
    <border>
      <left style="thin"/>
      <right style="thin"/>
      <top style="thin">
        <color indexed="8"/>
      </top>
      <bottom/>
    </border>
    <border>
      <left style="thin"/>
      <right style="thin">
        <color indexed="8"/>
      </right>
      <top/>
      <bottom>
        <color indexed="63"/>
      </bottom>
    </border>
    <border>
      <left style="thin">
        <color indexed="8"/>
      </left>
      <right style="thin"/>
      <top/>
      <bottom>
        <color indexed="63"/>
      </bottom>
    </border>
    <border>
      <left style="thin">
        <color indexed="8"/>
      </left>
      <right>
        <color indexed="63"/>
      </right>
      <top>
        <color indexed="63"/>
      </top>
      <bottom style="thin"/>
    </border>
    <border>
      <left style="thin">
        <color indexed="8"/>
      </left>
      <right style="thin">
        <color indexed="8"/>
      </right>
      <top>
        <color indexed="63"/>
      </top>
      <bottom style="thin">
        <color indexed="8"/>
      </bottom>
    </border>
    <border>
      <left style="thin"/>
      <right>
        <color indexed="63"/>
      </right>
      <top/>
      <bottom style="thin">
        <color indexed="8"/>
      </bottom>
    </border>
    <border>
      <left style="thin">
        <color indexed="8"/>
      </left>
      <right style="thin">
        <color indexed="8"/>
      </right>
      <top style="thin">
        <color indexed="8"/>
      </top>
      <bottom>
        <color indexed="63"/>
      </bottom>
    </border>
    <border>
      <left style="thin">
        <color indexed="8"/>
      </left>
      <right style="thin"/>
      <top>
        <color indexed="63"/>
      </top>
      <bottom style="thin">
        <color indexed="8"/>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21" borderId="5"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0" fillId="22" borderId="7" applyNumberFormat="0" applyFont="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3" fillId="29" borderId="0" applyNumberFormat="0" applyBorder="0" applyAlignment="0" applyProtection="0"/>
    <xf numFmtId="0" fontId="54" fillId="30" borderId="8" applyNumberFormat="0" applyAlignment="0" applyProtection="0"/>
    <xf numFmtId="0" fontId="55" fillId="0" borderId="0" applyNumberFormat="0" applyFill="0" applyBorder="0" applyAlignment="0" applyProtection="0"/>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5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58" fillId="32" borderId="0" applyNumberFormat="0" applyBorder="0" applyAlignment="0" applyProtection="0"/>
    <xf numFmtId="0" fontId="59" fillId="30" borderId="1" applyNumberFormat="0" applyAlignment="0" applyProtection="0"/>
    <xf numFmtId="9" fontId="0" fillId="0" borderId="0" applyFont="0" applyFill="0" applyBorder="0" applyAlignment="0" applyProtection="0"/>
    <xf numFmtId="9" fontId="0" fillId="0" borderId="0" applyFont="0" applyFill="0" applyBorder="0" applyAlignment="0" applyProtection="0"/>
  </cellStyleXfs>
  <cellXfs count="673">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7" fillId="0" borderId="10" xfId="0" applyFont="1" applyBorder="1" applyAlignment="1">
      <alignment/>
    </xf>
    <xf numFmtId="0" fontId="7" fillId="0" borderId="13" xfId="0" applyFont="1" applyBorder="1" applyAlignment="1">
      <alignment/>
    </xf>
    <xf numFmtId="0" fontId="8" fillId="0" borderId="12" xfId="0" applyFont="1" applyBorder="1" applyAlignment="1">
      <alignment/>
    </xf>
    <xf numFmtId="0" fontId="8" fillId="0" borderId="10" xfId="0" applyFont="1" applyBorder="1" applyAlignment="1">
      <alignment/>
    </xf>
    <xf numFmtId="0" fontId="8" fillId="0" borderId="11" xfId="0" applyFont="1" applyBorder="1" applyAlignment="1">
      <alignment/>
    </xf>
    <xf numFmtId="0" fontId="7" fillId="0" borderId="11" xfId="0" applyFont="1" applyBorder="1" applyAlignment="1">
      <alignment/>
    </xf>
    <xf numFmtId="0" fontId="8" fillId="0" borderId="14" xfId="0" applyFont="1" applyBorder="1" applyAlignment="1">
      <alignment horizontal="center"/>
    </xf>
    <xf numFmtId="0" fontId="8" fillId="0" borderId="15" xfId="0" applyFont="1" applyBorder="1" applyAlignment="1">
      <alignment horizontal="center"/>
    </xf>
    <xf numFmtId="0" fontId="8" fillId="0" borderId="13" xfId="0" applyFont="1" applyBorder="1" applyAlignment="1">
      <alignment horizontal="center"/>
    </xf>
    <xf numFmtId="0" fontId="8" fillId="0" borderId="0" xfId="0" applyFont="1" applyBorder="1" applyAlignment="1">
      <alignment horizontal="center"/>
    </xf>
    <xf numFmtId="0" fontId="7" fillId="0" borderId="14" xfId="0" applyFont="1" applyBorder="1" applyAlignment="1">
      <alignment/>
    </xf>
    <xf numFmtId="0" fontId="8" fillId="0" borderId="13" xfId="0" applyFont="1" applyBorder="1" applyAlignment="1">
      <alignment/>
    </xf>
    <xf numFmtId="0" fontId="8" fillId="0" borderId="16" xfId="0" applyFont="1" applyBorder="1" applyAlignment="1">
      <alignment horizontal="center"/>
    </xf>
    <xf numFmtId="0" fontId="8" fillId="0" borderId="17" xfId="0" applyFont="1" applyBorder="1" applyAlignment="1">
      <alignment horizontal="center"/>
    </xf>
    <xf numFmtId="0" fontId="8"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8" fillId="0" borderId="16" xfId="0" applyFont="1" applyBorder="1" applyAlignment="1">
      <alignment/>
    </xf>
    <xf numFmtId="0" fontId="7" fillId="0" borderId="17" xfId="0" applyFont="1" applyBorder="1" applyAlignment="1">
      <alignment/>
    </xf>
    <xf numFmtId="0" fontId="7" fillId="0" borderId="0" xfId="0" applyFont="1" applyAlignment="1">
      <alignment horizontal="center"/>
    </xf>
    <xf numFmtId="0" fontId="7" fillId="0" borderId="16" xfId="0" applyFont="1" applyBorder="1" applyAlignment="1">
      <alignment/>
    </xf>
    <xf numFmtId="0" fontId="7" fillId="0" borderId="18" xfId="0" applyFont="1" applyBorder="1" applyAlignment="1">
      <alignment/>
    </xf>
    <xf numFmtId="0" fontId="8" fillId="0" borderId="17" xfId="0" applyFont="1" applyBorder="1" applyAlignment="1">
      <alignment/>
    </xf>
    <xf numFmtId="0" fontId="10" fillId="0" borderId="0" xfId="0" applyFont="1" applyBorder="1" applyAlignment="1">
      <alignment/>
    </xf>
    <xf numFmtId="0" fontId="7" fillId="0" borderId="0" xfId="0" applyFont="1" applyBorder="1" applyAlignment="1">
      <alignment horizontal="center"/>
    </xf>
    <xf numFmtId="0" fontId="7" fillId="0" borderId="0" xfId="0" applyFont="1" applyBorder="1" applyAlignment="1">
      <alignment horizontal="left"/>
    </xf>
    <xf numFmtId="0" fontId="6" fillId="0" borderId="0" xfId="0" applyFont="1" applyBorder="1" applyAlignment="1">
      <alignment horizontal="center"/>
    </xf>
    <xf numFmtId="0" fontId="10" fillId="0" borderId="0" xfId="0" applyFont="1" applyAlignment="1">
      <alignment/>
    </xf>
    <xf numFmtId="0" fontId="6" fillId="0" borderId="0" xfId="0" applyFont="1" applyBorder="1" applyAlignment="1">
      <alignment horizontal="left"/>
    </xf>
    <xf numFmtId="0" fontId="7" fillId="0" borderId="12" xfId="0" applyFont="1" applyBorder="1" applyAlignment="1">
      <alignment/>
    </xf>
    <xf numFmtId="0" fontId="7" fillId="0" borderId="13" xfId="0" applyFont="1" applyBorder="1" applyAlignment="1">
      <alignment/>
    </xf>
    <xf numFmtId="0" fontId="6" fillId="0" borderId="0" xfId="0" applyFont="1" applyAlignment="1">
      <alignment/>
    </xf>
    <xf numFmtId="0" fontId="6" fillId="0" borderId="0" xfId="0" applyFont="1" applyAlignment="1">
      <alignment horizontal="center"/>
    </xf>
    <xf numFmtId="0" fontId="8" fillId="0" borderId="10"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8" fillId="0" borderId="15" xfId="0" applyFont="1" applyBorder="1" applyAlignment="1">
      <alignment/>
    </xf>
    <xf numFmtId="0" fontId="8" fillId="0" borderId="19" xfId="0" applyFont="1" applyBorder="1" applyAlignment="1">
      <alignment horizontal="center"/>
    </xf>
    <xf numFmtId="0" fontId="8" fillId="0" borderId="20" xfId="0" applyFont="1" applyBorder="1" applyAlignment="1">
      <alignment/>
    </xf>
    <xf numFmtId="0" fontId="8" fillId="0" borderId="12" xfId="0" applyFont="1" applyBorder="1" applyAlignment="1">
      <alignment horizontal="center"/>
    </xf>
    <xf numFmtId="0" fontId="8" fillId="0" borderId="10" xfId="0" applyFont="1" applyBorder="1" applyAlignment="1">
      <alignment/>
    </xf>
    <xf numFmtId="0" fontId="8" fillId="0" borderId="12" xfId="0" applyFont="1" applyBorder="1" applyAlignment="1">
      <alignment/>
    </xf>
    <xf numFmtId="0" fontId="9" fillId="0" borderId="0" xfId="0" applyFont="1" applyBorder="1" applyAlignment="1">
      <alignment/>
    </xf>
    <xf numFmtId="0" fontId="8" fillId="0" borderId="13" xfId="0" applyFont="1" applyBorder="1" applyAlignment="1">
      <alignment/>
    </xf>
    <xf numFmtId="0" fontId="11" fillId="0" borderId="0" xfId="0" applyFont="1" applyAlignment="1">
      <alignment horizontal="center"/>
    </xf>
    <xf numFmtId="0" fontId="6" fillId="0" borderId="0" xfId="0" applyFont="1" applyAlignment="1">
      <alignment horizontal="left"/>
    </xf>
    <xf numFmtId="0" fontId="8" fillId="0" borderId="16" xfId="0" applyFont="1" applyBorder="1" applyAlignment="1">
      <alignment horizontal="center"/>
    </xf>
    <xf numFmtId="0" fontId="8" fillId="0" borderId="17" xfId="0" applyFont="1" applyBorder="1" applyAlignment="1">
      <alignment horizontal="center"/>
    </xf>
    <xf numFmtId="0" fontId="5" fillId="0" borderId="0" xfId="0" applyFont="1" applyBorder="1" applyAlignment="1">
      <alignment/>
    </xf>
    <xf numFmtId="0" fontId="11" fillId="0" borderId="0" xfId="0" applyFont="1" applyBorder="1" applyAlignment="1">
      <alignment horizontal="center"/>
    </xf>
    <xf numFmtId="0" fontId="8" fillId="0" borderId="0" xfId="0" applyFont="1" applyBorder="1" applyAlignment="1">
      <alignment/>
    </xf>
    <xf numFmtId="0" fontId="8" fillId="0" borderId="0" xfId="0" applyFont="1" applyBorder="1" applyAlignment="1">
      <alignment horizontal="center"/>
    </xf>
    <xf numFmtId="0" fontId="0" fillId="0" borderId="0" xfId="0" applyBorder="1" applyAlignment="1">
      <alignment/>
    </xf>
    <xf numFmtId="0" fontId="7" fillId="0" borderId="0" xfId="0" applyFont="1" applyAlignment="1">
      <alignment horizontal="left"/>
    </xf>
    <xf numFmtId="0" fontId="8" fillId="0" borderId="0" xfId="0" applyFont="1" applyAlignment="1">
      <alignment/>
    </xf>
    <xf numFmtId="0" fontId="9" fillId="0" borderId="16" xfId="0" applyFont="1" applyBorder="1" applyAlignment="1">
      <alignment/>
    </xf>
    <xf numFmtId="0" fontId="8" fillId="0" borderId="21" xfId="0" applyFont="1" applyBorder="1" applyAlignment="1">
      <alignment horizontal="center"/>
    </xf>
    <xf numFmtId="0" fontId="8" fillId="0" borderId="12" xfId="0" applyFont="1" applyBorder="1" applyAlignment="1">
      <alignment vertical="center"/>
    </xf>
    <xf numFmtId="0" fontId="7" fillId="0" borderId="18" xfId="0" applyFont="1" applyBorder="1" applyAlignment="1">
      <alignment horizontal="center"/>
    </xf>
    <xf numFmtId="0" fontId="8" fillId="0" borderId="15" xfId="0" applyFont="1" applyBorder="1" applyAlignment="1">
      <alignment/>
    </xf>
    <xf numFmtId="49" fontId="8" fillId="0" borderId="16" xfId="0" applyNumberFormat="1" applyFont="1" applyBorder="1" applyAlignment="1">
      <alignment horizontal="center"/>
    </xf>
    <xf numFmtId="49" fontId="8" fillId="0" borderId="18" xfId="0" applyNumberFormat="1" applyFont="1" applyBorder="1" applyAlignment="1">
      <alignment horizontal="center"/>
    </xf>
    <xf numFmtId="0" fontId="12" fillId="0" borderId="0" xfId="0" applyFont="1" applyAlignment="1">
      <alignment horizontal="center"/>
    </xf>
    <xf numFmtId="0" fontId="8" fillId="0" borderId="0" xfId="0" applyFont="1" applyBorder="1" applyAlignment="1">
      <alignment horizontal="center" vertical="center" wrapText="1"/>
    </xf>
    <xf numFmtId="0" fontId="8" fillId="0" borderId="22" xfId="0" applyFont="1" applyBorder="1" applyAlignment="1">
      <alignment horizontal="center" vertical="center" wrapText="1"/>
    </xf>
    <xf numFmtId="0" fontId="7" fillId="0" borderId="23" xfId="0" applyFont="1" applyBorder="1" applyAlignment="1">
      <alignment/>
    </xf>
    <xf numFmtId="0" fontId="7" fillId="0" borderId="23" xfId="0" applyFont="1" applyBorder="1" applyAlignment="1">
      <alignment/>
    </xf>
    <xf numFmtId="0" fontId="7" fillId="0" borderId="24" xfId="0" applyFont="1" applyBorder="1" applyAlignment="1">
      <alignment/>
    </xf>
    <xf numFmtId="0" fontId="8" fillId="0" borderId="25" xfId="0" applyFont="1" applyBorder="1" applyAlignment="1">
      <alignment/>
    </xf>
    <xf numFmtId="0" fontId="7" fillId="0" borderId="11" xfId="0" applyFont="1" applyBorder="1" applyAlignment="1">
      <alignment horizontal="right"/>
    </xf>
    <xf numFmtId="49" fontId="8" fillId="0" borderId="17" xfId="0" applyNumberFormat="1" applyFont="1" applyBorder="1" applyAlignment="1">
      <alignment horizontal="center"/>
    </xf>
    <xf numFmtId="49" fontId="8" fillId="0" borderId="15" xfId="0" applyNumberFormat="1" applyFont="1" applyBorder="1" applyAlignment="1">
      <alignment horizontal="center"/>
    </xf>
    <xf numFmtId="0" fontId="7" fillId="0" borderId="11" xfId="0" applyFont="1" applyBorder="1" applyAlignment="1">
      <alignment vertical="center"/>
    </xf>
    <xf numFmtId="0" fontId="8" fillId="0" borderId="15" xfId="0" applyFont="1" applyBorder="1" applyAlignment="1">
      <alignment horizontal="center" vertical="center"/>
    </xf>
    <xf numFmtId="0" fontId="8" fillId="0" borderId="20" xfId="0" applyFont="1" applyBorder="1" applyAlignment="1">
      <alignment horizontal="center" vertical="center"/>
    </xf>
    <xf numFmtId="0" fontId="8" fillId="0" borderId="12" xfId="0" applyFont="1" applyBorder="1" applyAlignment="1">
      <alignment horizontal="center" vertical="center"/>
    </xf>
    <xf numFmtId="49" fontId="8" fillId="0" borderId="10"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9" fillId="0" borderId="10" xfId="0" applyFont="1" applyBorder="1" applyAlignment="1">
      <alignment/>
    </xf>
    <xf numFmtId="3" fontId="7" fillId="0" borderId="13" xfId="0" applyNumberFormat="1" applyFont="1" applyBorder="1" applyAlignment="1">
      <alignment/>
    </xf>
    <xf numFmtId="3" fontId="8" fillId="0" borderId="12" xfId="0" applyNumberFormat="1" applyFont="1" applyBorder="1" applyAlignment="1">
      <alignment/>
    </xf>
    <xf numFmtId="3" fontId="8" fillId="0" borderId="20" xfId="0" applyNumberFormat="1" applyFont="1" applyBorder="1" applyAlignment="1">
      <alignment/>
    </xf>
    <xf numFmtId="3" fontId="8" fillId="0" borderId="12" xfId="0" applyNumberFormat="1" applyFont="1" applyBorder="1" applyAlignment="1">
      <alignment/>
    </xf>
    <xf numFmtId="0" fontId="9" fillId="0" borderId="10" xfId="0" applyFont="1" applyBorder="1" applyAlignment="1">
      <alignment vertical="center"/>
    </xf>
    <xf numFmtId="0" fontId="9" fillId="0" borderId="18" xfId="0" applyFont="1" applyBorder="1" applyAlignment="1">
      <alignment/>
    </xf>
    <xf numFmtId="0" fontId="7" fillId="0" borderId="18" xfId="0" applyFont="1" applyBorder="1" applyAlignment="1">
      <alignment/>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0" fontId="8" fillId="0" borderId="0" xfId="0" applyFont="1" applyAlignment="1">
      <alignment/>
    </xf>
    <xf numFmtId="0" fontId="8" fillId="0" borderId="0" xfId="0" applyFont="1" applyBorder="1" applyAlignment="1">
      <alignment horizontal="center" vertical="center"/>
    </xf>
    <xf numFmtId="0" fontId="8" fillId="0" borderId="0" xfId="0" applyFont="1" applyBorder="1" applyAlignment="1">
      <alignment vertical="center"/>
    </xf>
    <xf numFmtId="0" fontId="6" fillId="0" borderId="0" xfId="0" applyFont="1" applyBorder="1" applyAlignment="1">
      <alignment/>
    </xf>
    <xf numFmtId="0" fontId="6" fillId="0" borderId="0" xfId="0" applyFont="1" applyBorder="1" applyAlignment="1">
      <alignment horizontal="left"/>
    </xf>
    <xf numFmtId="49" fontId="8" fillId="0" borderId="18" xfId="0" applyNumberFormat="1" applyFont="1" applyBorder="1" applyAlignment="1">
      <alignment horizontal="center" vertical="center"/>
    </xf>
    <xf numFmtId="3" fontId="9" fillId="0" borderId="10" xfId="0" applyNumberFormat="1" applyFont="1" applyBorder="1" applyAlignment="1">
      <alignment vertical="center"/>
    </xf>
    <xf numFmtId="3" fontId="7" fillId="0" borderId="13" xfId="0" applyNumberFormat="1" applyFont="1" applyBorder="1" applyAlignment="1">
      <alignment vertical="center"/>
    </xf>
    <xf numFmtId="3" fontId="9" fillId="0" borderId="10" xfId="0" applyNumberFormat="1" applyFont="1" applyBorder="1" applyAlignment="1">
      <alignment vertical="center"/>
    </xf>
    <xf numFmtId="3" fontId="9" fillId="0" borderId="10" xfId="0" applyNumberFormat="1" applyFont="1" applyBorder="1" applyAlignment="1">
      <alignment horizontal="right"/>
    </xf>
    <xf numFmtId="3" fontId="7" fillId="0" borderId="11" xfId="0" applyNumberFormat="1" applyFont="1" applyBorder="1" applyAlignment="1">
      <alignment horizontal="right"/>
    </xf>
    <xf numFmtId="3" fontId="9" fillId="0" borderId="10" xfId="0" applyNumberFormat="1" applyFont="1" applyBorder="1" applyAlignment="1">
      <alignment/>
    </xf>
    <xf numFmtId="3" fontId="9" fillId="0" borderId="26" xfId="0" applyNumberFormat="1" applyFont="1" applyBorder="1" applyAlignment="1">
      <alignment/>
    </xf>
    <xf numFmtId="3" fontId="7" fillId="0" borderId="27" xfId="0" applyNumberFormat="1" applyFont="1" applyBorder="1" applyAlignment="1">
      <alignment/>
    </xf>
    <xf numFmtId="3" fontId="7" fillId="0" borderId="11" xfId="0" applyNumberFormat="1" applyFont="1" applyBorder="1" applyAlignment="1">
      <alignment/>
    </xf>
    <xf numFmtId="3" fontId="7" fillId="0" borderId="11" xfId="0" applyNumberFormat="1" applyFont="1" applyBorder="1" applyAlignment="1">
      <alignment/>
    </xf>
    <xf numFmtId="3" fontId="7" fillId="0" borderId="10" xfId="0" applyNumberFormat="1" applyFont="1" applyBorder="1" applyAlignment="1">
      <alignment/>
    </xf>
    <xf numFmtId="3" fontId="7" fillId="0" borderId="0" xfId="0" applyNumberFormat="1" applyFont="1" applyAlignment="1">
      <alignment/>
    </xf>
    <xf numFmtId="3" fontId="7" fillId="0" borderId="26" xfId="0" applyNumberFormat="1" applyFont="1" applyBorder="1" applyAlignment="1">
      <alignment/>
    </xf>
    <xf numFmtId="3" fontId="7" fillId="0" borderId="16" xfId="0" applyNumberFormat="1" applyFont="1" applyBorder="1" applyAlignment="1">
      <alignment/>
    </xf>
    <xf numFmtId="3" fontId="7" fillId="0" borderId="14" xfId="0" applyNumberFormat="1" applyFont="1" applyBorder="1" applyAlignment="1">
      <alignment/>
    </xf>
    <xf numFmtId="3" fontId="7" fillId="0" borderId="0" xfId="0" applyNumberFormat="1" applyFont="1" applyBorder="1" applyAlignment="1">
      <alignment/>
    </xf>
    <xf numFmtId="3" fontId="8" fillId="0" borderId="0" xfId="0" applyNumberFormat="1" applyFont="1" applyBorder="1" applyAlignment="1">
      <alignment/>
    </xf>
    <xf numFmtId="3" fontId="8" fillId="0" borderId="21" xfId="0" applyNumberFormat="1" applyFont="1" applyBorder="1" applyAlignment="1">
      <alignment/>
    </xf>
    <xf numFmtId="3" fontId="8" fillId="0" borderId="11" xfId="0" applyNumberFormat="1" applyFont="1" applyBorder="1" applyAlignment="1">
      <alignment/>
    </xf>
    <xf numFmtId="3" fontId="8" fillId="0" borderId="10" xfId="0" applyNumberFormat="1" applyFont="1" applyBorder="1" applyAlignment="1">
      <alignment/>
    </xf>
    <xf numFmtId="3" fontId="7" fillId="0" borderId="18" xfId="0" applyNumberFormat="1" applyFont="1" applyBorder="1" applyAlignment="1">
      <alignment/>
    </xf>
    <xf numFmtId="3" fontId="8" fillId="0" borderId="14" xfId="0" applyNumberFormat="1" applyFont="1" applyBorder="1" applyAlignment="1">
      <alignment/>
    </xf>
    <xf numFmtId="3" fontId="8" fillId="0" borderId="26" xfId="0" applyNumberFormat="1" applyFont="1" applyBorder="1" applyAlignment="1">
      <alignment/>
    </xf>
    <xf numFmtId="3" fontId="7" fillId="0" borderId="13" xfId="0" applyNumberFormat="1" applyFont="1" applyBorder="1" applyAlignment="1">
      <alignment/>
    </xf>
    <xf numFmtId="3" fontId="8" fillId="0" borderId="12" xfId="0" applyNumberFormat="1" applyFont="1" applyBorder="1" applyAlignment="1">
      <alignment vertical="center"/>
    </xf>
    <xf numFmtId="3" fontId="7" fillId="0" borderId="11" xfId="0" applyNumberFormat="1" applyFont="1" applyBorder="1" applyAlignment="1">
      <alignment horizontal="right" vertical="center" wrapText="1"/>
    </xf>
    <xf numFmtId="3" fontId="7" fillId="0" borderId="12" xfId="0" applyNumberFormat="1" applyFont="1" applyBorder="1" applyAlignment="1">
      <alignment horizontal="right" vertical="center" wrapText="1"/>
    </xf>
    <xf numFmtId="3" fontId="8" fillId="0" borderId="12" xfId="0" applyNumberFormat="1" applyFont="1" applyBorder="1" applyAlignment="1">
      <alignment horizontal="right"/>
    </xf>
    <xf numFmtId="0" fontId="9" fillId="0" borderId="16" xfId="0" applyFont="1" applyBorder="1" applyAlignment="1">
      <alignment vertical="center"/>
    </xf>
    <xf numFmtId="0" fontId="7" fillId="0" borderId="0" xfId="0" applyFont="1" applyAlignment="1">
      <alignment horizontal="right"/>
    </xf>
    <xf numFmtId="3" fontId="8" fillId="0" borderId="12" xfId="0" applyNumberFormat="1" applyFont="1" applyBorder="1" applyAlignment="1">
      <alignment vertical="center"/>
    </xf>
    <xf numFmtId="0" fontId="8" fillId="0" borderId="20" xfId="0" applyFont="1" applyBorder="1" applyAlignment="1">
      <alignment vertical="center"/>
    </xf>
    <xf numFmtId="49" fontId="8" fillId="0" borderId="10"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12" xfId="0" applyNumberFormat="1" applyFont="1" applyBorder="1" applyAlignment="1">
      <alignment horizontal="center" vertical="center"/>
    </xf>
    <xf numFmtId="3" fontId="7" fillId="0" borderId="28" xfId="0" applyNumberFormat="1" applyFont="1" applyBorder="1" applyAlignment="1">
      <alignment/>
    </xf>
    <xf numFmtId="3" fontId="7" fillId="0" borderId="23" xfId="0" applyNumberFormat="1" applyFont="1" applyBorder="1" applyAlignment="1">
      <alignment/>
    </xf>
    <xf numFmtId="3" fontId="7" fillId="0" borderId="24" xfId="0" applyNumberFormat="1" applyFont="1" applyBorder="1" applyAlignment="1">
      <alignment/>
    </xf>
    <xf numFmtId="3" fontId="7" fillId="0" borderId="29" xfId="0" applyNumberFormat="1" applyFont="1" applyBorder="1" applyAlignment="1">
      <alignment/>
    </xf>
    <xf numFmtId="3" fontId="8" fillId="0" borderId="25" xfId="0" applyNumberFormat="1" applyFont="1" applyBorder="1" applyAlignment="1">
      <alignment/>
    </xf>
    <xf numFmtId="0" fontId="7" fillId="0" borderId="12" xfId="0" applyFont="1" applyBorder="1" applyAlignment="1">
      <alignment/>
    </xf>
    <xf numFmtId="3" fontId="0" fillId="0" borderId="0" xfId="0" applyNumberFormat="1" applyAlignment="1">
      <alignment/>
    </xf>
    <xf numFmtId="49" fontId="8" fillId="0" borderId="12" xfId="0" applyNumberFormat="1" applyFont="1" applyBorder="1" applyAlignment="1">
      <alignment horizontal="center" vertical="center"/>
    </xf>
    <xf numFmtId="3" fontId="9" fillId="0" borderId="10" xfId="0" applyNumberFormat="1" applyFont="1" applyBorder="1" applyAlignment="1">
      <alignment/>
    </xf>
    <xf numFmtId="3" fontId="7" fillId="0" borderId="11" xfId="0" applyNumberFormat="1" applyFont="1" applyBorder="1" applyAlignment="1">
      <alignment horizontal="right"/>
    </xf>
    <xf numFmtId="0" fontId="0" fillId="0" borderId="11" xfId="0" applyBorder="1" applyAlignment="1">
      <alignment/>
    </xf>
    <xf numFmtId="3" fontId="3" fillId="0" borderId="0" xfId="0" applyNumberFormat="1" applyFont="1" applyAlignment="1">
      <alignment/>
    </xf>
    <xf numFmtId="0" fontId="2" fillId="0" borderId="0" xfId="0" applyFont="1" applyAlignment="1">
      <alignment/>
    </xf>
    <xf numFmtId="0" fontId="0" fillId="0" borderId="0" xfId="0" applyFont="1" applyAlignment="1">
      <alignment/>
    </xf>
    <xf numFmtId="0" fontId="9" fillId="0" borderId="14" xfId="0" applyFont="1" applyBorder="1" applyAlignment="1">
      <alignment/>
    </xf>
    <xf numFmtId="0" fontId="7" fillId="0" borderId="13" xfId="0" applyFont="1" applyBorder="1" applyAlignment="1">
      <alignment vertical="center"/>
    </xf>
    <xf numFmtId="3" fontId="7" fillId="0" borderId="13" xfId="0" applyNumberFormat="1" applyFont="1" applyBorder="1" applyAlignment="1">
      <alignment vertical="center"/>
    </xf>
    <xf numFmtId="3" fontId="7" fillId="0" borderId="0" xfId="0" applyNumberFormat="1" applyFont="1" applyBorder="1" applyAlignment="1">
      <alignment vertical="center"/>
    </xf>
    <xf numFmtId="0" fontId="9" fillId="0" borderId="13" xfId="0" applyFont="1" applyBorder="1" applyAlignment="1">
      <alignment vertical="center"/>
    </xf>
    <xf numFmtId="3" fontId="9" fillId="0" borderId="13" xfId="0" applyNumberFormat="1" applyFont="1" applyBorder="1" applyAlignment="1">
      <alignment horizontal="right"/>
    </xf>
    <xf numFmtId="3" fontId="9" fillId="0" borderId="14" xfId="0" applyNumberFormat="1" applyFont="1" applyBorder="1" applyAlignment="1">
      <alignment horizontal="right"/>
    </xf>
    <xf numFmtId="0" fontId="8" fillId="0" borderId="18" xfId="0" applyFont="1" applyBorder="1" applyAlignment="1">
      <alignment horizontal="center"/>
    </xf>
    <xf numFmtId="0" fontId="16" fillId="0" borderId="10" xfId="0" applyFont="1" applyBorder="1" applyAlignment="1">
      <alignment horizontal="left"/>
    </xf>
    <xf numFmtId="49" fontId="8" fillId="0" borderId="11" xfId="0" applyNumberFormat="1" applyFont="1" applyBorder="1" applyAlignment="1">
      <alignment horizontal="center" vertical="center"/>
    </xf>
    <xf numFmtId="3" fontId="7" fillId="0" borderId="11" xfId="0" applyNumberFormat="1" applyFont="1" applyBorder="1" applyAlignment="1">
      <alignment vertical="center"/>
    </xf>
    <xf numFmtId="0" fontId="8" fillId="0" borderId="26" xfId="0" applyFont="1" applyBorder="1" applyAlignment="1">
      <alignment horizontal="center"/>
    </xf>
    <xf numFmtId="0" fontId="8" fillId="0" borderId="27" xfId="0" applyFont="1" applyBorder="1" applyAlignment="1">
      <alignment horizontal="center"/>
    </xf>
    <xf numFmtId="3" fontId="7" fillId="0" borderId="30" xfId="0" applyNumberFormat="1" applyFont="1" applyBorder="1" applyAlignment="1">
      <alignment vertical="center"/>
    </xf>
    <xf numFmtId="0" fontId="7" fillId="0" borderId="16" xfId="0" applyFont="1" applyBorder="1" applyAlignment="1">
      <alignment horizontal="center" vertical="center"/>
    </xf>
    <xf numFmtId="0" fontId="7" fillId="0" borderId="10" xfId="0" applyFont="1" applyBorder="1" applyAlignment="1">
      <alignment horizontal="center" vertical="center" wrapText="1"/>
    </xf>
    <xf numFmtId="2" fontId="7" fillId="0" borderId="15" xfId="0" applyNumberFormat="1" applyFont="1" applyBorder="1" applyAlignment="1">
      <alignment horizontal="center" vertical="center" wrapText="1"/>
    </xf>
    <xf numFmtId="0" fontId="7" fillId="0" borderId="12" xfId="0" applyFont="1" applyBorder="1" applyAlignment="1">
      <alignment horizontal="center" vertical="center" wrapText="1"/>
    </xf>
    <xf numFmtId="3" fontId="7" fillId="0" borderId="13" xfId="0" applyNumberFormat="1" applyFont="1" applyFill="1" applyBorder="1" applyAlignment="1">
      <alignment/>
    </xf>
    <xf numFmtId="16" fontId="3" fillId="0" borderId="0" xfId="0" applyNumberFormat="1" applyFont="1" applyAlignment="1">
      <alignment/>
    </xf>
    <xf numFmtId="3" fontId="7" fillId="0" borderId="11" xfId="0" applyNumberFormat="1" applyFont="1" applyBorder="1" applyAlignment="1">
      <alignment horizontal="right" vertical="center" wrapText="1"/>
    </xf>
    <xf numFmtId="3" fontId="7" fillId="0" borderId="26" xfId="0" applyNumberFormat="1" applyFont="1" applyBorder="1" applyAlignment="1">
      <alignment horizontal="right" vertical="center"/>
    </xf>
    <xf numFmtId="3" fontId="7" fillId="0" borderId="27" xfId="0" applyNumberFormat="1" applyFont="1" applyBorder="1" applyAlignment="1">
      <alignment vertical="center"/>
    </xf>
    <xf numFmtId="0" fontId="7" fillId="0" borderId="11" xfId="0" applyFont="1" applyBorder="1" applyAlignment="1">
      <alignment vertical="center"/>
    </xf>
    <xf numFmtId="0" fontId="0" fillId="0" borderId="0" xfId="0" applyFont="1" applyAlignment="1">
      <alignment/>
    </xf>
    <xf numFmtId="0" fontId="8" fillId="0" borderId="11" xfId="0" applyFont="1" applyBorder="1" applyAlignment="1">
      <alignment horizontal="right"/>
    </xf>
    <xf numFmtId="3" fontId="9" fillId="0" borderId="12" xfId="0" applyNumberFormat="1" applyFont="1" applyBorder="1" applyAlignment="1">
      <alignment/>
    </xf>
    <xf numFmtId="0" fontId="7" fillId="0" borderId="0" xfId="0" applyFont="1" applyBorder="1" applyAlignment="1">
      <alignment vertical="center"/>
    </xf>
    <xf numFmtId="0" fontId="13" fillId="0" borderId="13" xfId="0" applyFont="1" applyBorder="1" applyAlignment="1">
      <alignment horizontal="left"/>
    </xf>
    <xf numFmtId="49" fontId="7" fillId="0" borderId="13" xfId="0" applyNumberFormat="1" applyFont="1" applyBorder="1" applyAlignment="1">
      <alignment horizontal="center" vertical="center"/>
    </xf>
    <xf numFmtId="3" fontId="7" fillId="0" borderId="0" xfId="0" applyNumberFormat="1" applyFont="1" applyBorder="1" applyAlignment="1">
      <alignment horizontal="right"/>
    </xf>
    <xf numFmtId="3" fontId="7" fillId="0" borderId="13" xfId="0" applyNumberFormat="1" applyFont="1" applyBorder="1" applyAlignment="1">
      <alignment horizontal="right"/>
    </xf>
    <xf numFmtId="3" fontId="7" fillId="0" borderId="30" xfId="0" applyNumberFormat="1" applyFont="1" applyBorder="1" applyAlignment="1">
      <alignment horizontal="right"/>
    </xf>
    <xf numFmtId="3" fontId="8" fillId="0" borderId="12" xfId="0" applyNumberFormat="1" applyFont="1" applyBorder="1" applyAlignment="1">
      <alignment vertical="center"/>
    </xf>
    <xf numFmtId="0" fontId="0" fillId="0" borderId="0" xfId="0" applyFill="1" applyAlignment="1">
      <alignment/>
    </xf>
    <xf numFmtId="0" fontId="8" fillId="0" borderId="16" xfId="0" applyFont="1" applyBorder="1" applyAlignment="1">
      <alignment/>
    </xf>
    <xf numFmtId="3" fontId="15" fillId="0" borderId="13" xfId="0" applyNumberFormat="1" applyFont="1" applyBorder="1" applyAlignment="1">
      <alignment/>
    </xf>
    <xf numFmtId="0" fontId="8" fillId="0" borderId="0" xfId="0" applyFont="1" applyAlignment="1">
      <alignment horizontal="center"/>
    </xf>
    <xf numFmtId="0" fontId="18" fillId="0" borderId="0" xfId="0" applyFont="1" applyAlignment="1">
      <alignment horizontal="center"/>
    </xf>
    <xf numFmtId="0" fontId="2" fillId="0" borderId="0" xfId="0" applyFont="1" applyAlignment="1">
      <alignment horizontal="center"/>
    </xf>
    <xf numFmtId="0" fontId="9" fillId="0" borderId="26" xfId="0" applyFont="1" applyBorder="1" applyAlignment="1">
      <alignment horizontal="center"/>
    </xf>
    <xf numFmtId="0" fontId="8" fillId="0" borderId="12" xfId="0" applyFont="1" applyFill="1" applyBorder="1" applyAlignment="1">
      <alignment/>
    </xf>
    <xf numFmtId="49" fontId="7" fillId="0" borderId="18" xfId="0" applyNumberFormat="1" applyFont="1" applyBorder="1" applyAlignment="1">
      <alignment horizontal="center"/>
    </xf>
    <xf numFmtId="0" fontId="2" fillId="0" borderId="0" xfId="0" applyFont="1" applyAlignment="1">
      <alignment/>
    </xf>
    <xf numFmtId="0" fontId="0" fillId="0" borderId="0" xfId="0" applyFont="1" applyAlignment="1">
      <alignment/>
    </xf>
    <xf numFmtId="0" fontId="19" fillId="0" borderId="0" xfId="0" applyFont="1" applyAlignment="1">
      <alignment/>
    </xf>
    <xf numFmtId="0" fontId="9" fillId="0" borderId="11" xfId="0" applyFont="1" applyBorder="1" applyAlignment="1">
      <alignment horizontal="center"/>
    </xf>
    <xf numFmtId="0" fontId="9" fillId="0" borderId="21" xfId="0" applyFont="1" applyBorder="1" applyAlignment="1">
      <alignment/>
    </xf>
    <xf numFmtId="0" fontId="9" fillId="0" borderId="19" xfId="0" applyFont="1" applyBorder="1" applyAlignment="1">
      <alignment/>
    </xf>
    <xf numFmtId="3" fontId="9" fillId="0" borderId="12" xfId="0" applyNumberFormat="1" applyFont="1" applyBorder="1" applyAlignment="1">
      <alignment/>
    </xf>
    <xf numFmtId="49" fontId="7" fillId="0" borderId="17" xfId="0" applyNumberFormat="1" applyFont="1" applyBorder="1" applyAlignment="1">
      <alignment horizontal="center"/>
    </xf>
    <xf numFmtId="0" fontId="7" fillId="0" borderId="17" xfId="0" applyFont="1" applyBorder="1" applyAlignment="1">
      <alignment horizontal="center"/>
    </xf>
    <xf numFmtId="0" fontId="8" fillId="0" borderId="12" xfId="0" applyFont="1" applyBorder="1" applyAlignment="1">
      <alignment/>
    </xf>
    <xf numFmtId="0" fontId="14" fillId="0" borderId="12" xfId="0" applyFont="1" applyBorder="1" applyAlignment="1">
      <alignment horizontal="left"/>
    </xf>
    <xf numFmtId="0" fontId="8" fillId="0" borderId="10" xfId="0" applyFont="1" applyBorder="1" applyAlignment="1">
      <alignment horizontal="right"/>
    </xf>
    <xf numFmtId="0" fontId="8" fillId="0" borderId="13" xfId="0" applyFont="1" applyBorder="1" applyAlignment="1">
      <alignment horizontal="right"/>
    </xf>
    <xf numFmtId="0" fontId="9" fillId="0" borderId="16" xfId="0" applyFont="1" applyBorder="1" applyAlignment="1">
      <alignment/>
    </xf>
    <xf numFmtId="49" fontId="7" fillId="0" borderId="18"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7" fillId="0" borderId="18" xfId="0" applyNumberFormat="1" applyFont="1" applyBorder="1" applyAlignment="1">
      <alignment horizontal="center"/>
    </xf>
    <xf numFmtId="0" fontId="20" fillId="0" borderId="0" xfId="0" applyFont="1" applyAlignment="1">
      <alignment/>
    </xf>
    <xf numFmtId="49" fontId="7" fillId="0" borderId="17" xfId="0" applyNumberFormat="1" applyFont="1" applyBorder="1" applyAlignment="1">
      <alignment horizontal="center"/>
    </xf>
    <xf numFmtId="0" fontId="7" fillId="0" borderId="17" xfId="0" applyFont="1" applyBorder="1" applyAlignment="1">
      <alignment/>
    </xf>
    <xf numFmtId="0" fontId="6" fillId="0" borderId="0" xfId="0" applyFont="1" applyAlignment="1" applyProtection="1">
      <alignment/>
      <protection locked="0"/>
    </xf>
    <xf numFmtId="3" fontId="9" fillId="0" borderId="20" xfId="0" applyNumberFormat="1" applyFont="1" applyBorder="1" applyAlignment="1">
      <alignment horizontal="right" vertical="center"/>
    </xf>
    <xf numFmtId="0" fontId="8" fillId="0" borderId="20" xfId="0" applyFont="1" applyBorder="1" applyAlignment="1">
      <alignment horizontal="left" vertical="center"/>
    </xf>
    <xf numFmtId="0" fontId="8" fillId="0" borderId="12" xfId="0" applyFont="1" applyBorder="1" applyAlignment="1">
      <alignment horizontal="center" vertical="center"/>
    </xf>
    <xf numFmtId="0" fontId="7" fillId="0" borderId="13" xfId="0" applyFont="1" applyBorder="1" applyAlignment="1">
      <alignment horizontal="center"/>
    </xf>
    <xf numFmtId="3" fontId="7" fillId="0" borderId="27" xfId="0" applyNumberFormat="1" applyFont="1" applyBorder="1" applyAlignment="1">
      <alignment horizontal="right"/>
    </xf>
    <xf numFmtId="3" fontId="8" fillId="0" borderId="12" xfId="0" applyNumberFormat="1" applyFont="1" applyBorder="1" applyAlignment="1">
      <alignment horizontal="right"/>
    </xf>
    <xf numFmtId="3" fontId="9" fillId="0" borderId="11" xfId="0" applyNumberFormat="1" applyFont="1" applyBorder="1" applyAlignment="1">
      <alignment/>
    </xf>
    <xf numFmtId="0" fontId="8" fillId="33" borderId="16" xfId="0" applyFont="1" applyFill="1" applyBorder="1" applyAlignment="1">
      <alignment/>
    </xf>
    <xf numFmtId="0" fontId="9" fillId="0" borderId="31" xfId="0" applyFont="1" applyBorder="1" applyAlignment="1">
      <alignment/>
    </xf>
    <xf numFmtId="0" fontId="9" fillId="0" borderId="29" xfId="0" applyFont="1" applyBorder="1" applyAlignment="1">
      <alignment/>
    </xf>
    <xf numFmtId="0" fontId="9" fillId="0" borderId="24" xfId="0" applyFont="1" applyBorder="1" applyAlignment="1">
      <alignment/>
    </xf>
    <xf numFmtId="3" fontId="9" fillId="0" borderId="24" xfId="0" applyNumberFormat="1" applyFont="1" applyBorder="1" applyAlignment="1">
      <alignment/>
    </xf>
    <xf numFmtId="3" fontId="9" fillId="0" borderId="0" xfId="0" applyNumberFormat="1" applyFont="1" applyBorder="1" applyAlignment="1">
      <alignment/>
    </xf>
    <xf numFmtId="0" fontId="9" fillId="0" borderId="0" xfId="0" applyFont="1" applyAlignment="1">
      <alignment/>
    </xf>
    <xf numFmtId="0" fontId="8" fillId="0" borderId="25" xfId="0" applyFont="1" applyBorder="1" applyAlignment="1">
      <alignment/>
    </xf>
    <xf numFmtId="3" fontId="8" fillId="0" borderId="25" xfId="0" applyNumberFormat="1" applyFont="1" applyBorder="1" applyAlignment="1">
      <alignment/>
    </xf>
    <xf numFmtId="0" fontId="9" fillId="0" borderId="23" xfId="0" applyFont="1" applyBorder="1" applyAlignment="1">
      <alignment/>
    </xf>
    <xf numFmtId="3" fontId="9" fillId="0" borderId="24" xfId="0" applyNumberFormat="1" applyFont="1" applyBorder="1" applyAlignment="1">
      <alignment/>
    </xf>
    <xf numFmtId="3" fontId="9" fillId="0" borderId="23" xfId="0" applyNumberFormat="1" applyFont="1" applyBorder="1" applyAlignment="1">
      <alignment/>
    </xf>
    <xf numFmtId="3" fontId="9" fillId="0" borderId="30" xfId="0" applyNumberFormat="1" applyFont="1" applyBorder="1" applyAlignment="1">
      <alignment/>
    </xf>
    <xf numFmtId="0" fontId="9" fillId="0" borderId="30" xfId="0" applyFont="1" applyBorder="1" applyAlignment="1">
      <alignment/>
    </xf>
    <xf numFmtId="0" fontId="20" fillId="0" borderId="30" xfId="0" applyFont="1" applyBorder="1" applyAlignment="1">
      <alignment/>
    </xf>
    <xf numFmtId="0" fontId="7" fillId="0" borderId="29" xfId="0" applyFont="1" applyBorder="1" applyAlignment="1">
      <alignment/>
    </xf>
    <xf numFmtId="0" fontId="9" fillId="0" borderId="32" xfId="0" applyFont="1" applyBorder="1" applyAlignment="1">
      <alignment/>
    </xf>
    <xf numFmtId="3" fontId="9" fillId="0" borderId="33" xfId="0" applyNumberFormat="1" applyFont="1" applyBorder="1" applyAlignment="1">
      <alignment/>
    </xf>
    <xf numFmtId="0" fontId="7" fillId="0" borderId="10" xfId="0" applyFont="1" applyBorder="1" applyAlignment="1">
      <alignment horizontal="center"/>
    </xf>
    <xf numFmtId="3" fontId="8" fillId="0" borderId="13" xfId="0" applyNumberFormat="1" applyFont="1" applyBorder="1" applyAlignment="1">
      <alignment horizontal="right"/>
    </xf>
    <xf numFmtId="0" fontId="9" fillId="0" borderId="15" xfId="0" applyFont="1" applyBorder="1" applyAlignment="1">
      <alignment/>
    </xf>
    <xf numFmtId="0" fontId="7" fillId="0" borderId="13" xfId="0" applyFont="1" applyBorder="1" applyAlignment="1">
      <alignment horizontal="left"/>
    </xf>
    <xf numFmtId="3" fontId="2" fillId="0" borderId="20" xfId="0" applyNumberFormat="1" applyFont="1" applyBorder="1" applyAlignment="1">
      <alignment/>
    </xf>
    <xf numFmtId="0" fontId="8" fillId="0" borderId="12" xfId="0" applyFont="1" applyFill="1" applyBorder="1" applyAlignment="1">
      <alignment/>
    </xf>
    <xf numFmtId="49" fontId="7" fillId="0" borderId="11" xfId="0" applyNumberFormat="1" applyFont="1" applyBorder="1" applyAlignment="1">
      <alignment horizontal="center" vertical="center"/>
    </xf>
    <xf numFmtId="49" fontId="8" fillId="0" borderId="15" xfId="0" applyNumberFormat="1" applyFont="1" applyBorder="1" applyAlignment="1">
      <alignment horizontal="center" vertical="center"/>
    </xf>
    <xf numFmtId="3" fontId="9" fillId="0" borderId="27" xfId="0" applyNumberFormat="1" applyFont="1" applyBorder="1" applyAlignment="1">
      <alignment horizontal="right"/>
    </xf>
    <xf numFmtId="49" fontId="9" fillId="0" borderId="18" xfId="0" applyNumberFormat="1" applyFont="1" applyBorder="1" applyAlignment="1">
      <alignment horizontal="center" vertical="center"/>
    </xf>
    <xf numFmtId="49" fontId="9" fillId="0" borderId="15" xfId="0" applyNumberFormat="1" applyFont="1" applyBorder="1" applyAlignment="1">
      <alignment horizontal="center" vertical="center"/>
    </xf>
    <xf numFmtId="3" fontId="9" fillId="0" borderId="12" xfId="0" applyNumberFormat="1" applyFont="1" applyBorder="1" applyAlignment="1">
      <alignment horizontal="right"/>
    </xf>
    <xf numFmtId="3" fontId="21" fillId="0" borderId="0" xfId="0" applyNumberFormat="1" applyFont="1" applyAlignment="1">
      <alignment/>
    </xf>
    <xf numFmtId="0" fontId="43" fillId="0" borderId="0" xfId="54">
      <alignment/>
      <protection/>
    </xf>
    <xf numFmtId="0" fontId="43" fillId="0" borderId="12" xfId="54" applyBorder="1">
      <alignment/>
      <protection/>
    </xf>
    <xf numFmtId="0" fontId="22" fillId="0" borderId="12" xfId="54" applyFont="1" applyBorder="1" applyAlignment="1">
      <alignment horizontal="center" vertical="center"/>
      <protection/>
    </xf>
    <xf numFmtId="0" fontId="23" fillId="0" borderId="12" xfId="54" applyFont="1" applyBorder="1" applyAlignment="1">
      <alignment horizontal="left" vertical="center" wrapText="1"/>
      <protection/>
    </xf>
    <xf numFmtId="1" fontId="43" fillId="0" borderId="12" xfId="54" applyNumberFormat="1" applyBorder="1" applyAlignment="1">
      <alignment horizontal="center" vertical="center"/>
      <protection/>
    </xf>
    <xf numFmtId="0" fontId="8" fillId="33" borderId="10" xfId="0" applyFont="1" applyFill="1" applyBorder="1" applyAlignment="1">
      <alignment/>
    </xf>
    <xf numFmtId="0" fontId="1" fillId="0" borderId="0" xfId="54" applyFont="1">
      <alignment/>
      <protection/>
    </xf>
    <xf numFmtId="3" fontId="8" fillId="0" borderId="10" xfId="0" applyNumberFormat="1" applyFont="1" applyBorder="1" applyAlignment="1">
      <alignment horizontal="right"/>
    </xf>
    <xf numFmtId="0" fontId="9" fillId="0" borderId="13" xfId="0" applyFont="1" applyBorder="1" applyAlignment="1">
      <alignment horizontal="left"/>
    </xf>
    <xf numFmtId="49" fontId="8" fillId="0" borderId="17" xfId="0" applyNumberFormat="1" applyFont="1" applyBorder="1" applyAlignment="1">
      <alignment horizontal="center" vertical="center"/>
    </xf>
    <xf numFmtId="3" fontId="7" fillId="0" borderId="11" xfId="0" applyNumberFormat="1" applyFont="1" applyBorder="1" applyAlignment="1">
      <alignment vertical="center"/>
    </xf>
    <xf numFmtId="3" fontId="9" fillId="0" borderId="13" xfId="0" applyNumberFormat="1" applyFont="1" applyBorder="1" applyAlignment="1">
      <alignment vertical="center"/>
    </xf>
    <xf numFmtId="0" fontId="16" fillId="0" borderId="13" xfId="0" applyFont="1" applyBorder="1" applyAlignment="1">
      <alignment horizontal="left"/>
    </xf>
    <xf numFmtId="3" fontId="9" fillId="0" borderId="13" xfId="0" applyNumberFormat="1" applyFont="1" applyBorder="1" applyAlignment="1">
      <alignment vertical="center"/>
    </xf>
    <xf numFmtId="3" fontId="8" fillId="0" borderId="13" xfId="0" applyNumberFormat="1" applyFont="1" applyBorder="1" applyAlignment="1">
      <alignment horizontal="right"/>
    </xf>
    <xf numFmtId="0" fontId="9" fillId="0" borderId="13" xfId="0" applyFont="1" applyBorder="1" applyAlignment="1">
      <alignment/>
    </xf>
    <xf numFmtId="0" fontId="7" fillId="0" borderId="11" xfId="0" applyFont="1" applyBorder="1" applyAlignment="1">
      <alignment/>
    </xf>
    <xf numFmtId="49" fontId="9" fillId="0" borderId="10" xfId="0" applyNumberFormat="1" applyFont="1" applyBorder="1" applyAlignment="1">
      <alignment horizontal="center"/>
    </xf>
    <xf numFmtId="3" fontId="9" fillId="0" borderId="26" xfId="0" applyNumberFormat="1" applyFont="1" applyBorder="1" applyAlignment="1">
      <alignment/>
    </xf>
    <xf numFmtId="49" fontId="8" fillId="0" borderId="12" xfId="0" applyNumberFormat="1" applyFont="1" applyBorder="1" applyAlignment="1">
      <alignment horizontal="center"/>
    </xf>
    <xf numFmtId="3" fontId="7" fillId="0" borderId="21" xfId="0" applyNumberFormat="1" applyFont="1" applyBorder="1" applyAlignment="1">
      <alignment horizontal="right" vertical="center"/>
    </xf>
    <xf numFmtId="49" fontId="8" fillId="0" borderId="18" xfId="0" applyNumberFormat="1" applyFont="1" applyBorder="1" applyAlignment="1">
      <alignment horizontal="center" vertical="center"/>
    </xf>
    <xf numFmtId="0" fontId="9" fillId="0" borderId="10" xfId="0" applyFont="1" applyBorder="1" applyAlignment="1">
      <alignment horizontal="left"/>
    </xf>
    <xf numFmtId="0" fontId="7" fillId="0" borderId="11" xfId="0" applyFont="1" applyBorder="1" applyAlignment="1">
      <alignment horizontal="left"/>
    </xf>
    <xf numFmtId="0" fontId="8" fillId="33" borderId="10" xfId="0" applyFont="1" applyFill="1" applyBorder="1" applyAlignment="1">
      <alignment/>
    </xf>
    <xf numFmtId="0" fontId="7" fillId="33" borderId="11" xfId="0" applyFont="1" applyFill="1" applyBorder="1" applyAlignment="1">
      <alignment/>
    </xf>
    <xf numFmtId="0" fontId="13" fillId="0" borderId="11" xfId="0" applyFont="1" applyBorder="1" applyAlignment="1">
      <alignment horizontal="left"/>
    </xf>
    <xf numFmtId="0" fontId="7" fillId="0" borderId="16" xfId="0" applyFont="1" applyBorder="1" applyAlignment="1">
      <alignment horizontal="center"/>
    </xf>
    <xf numFmtId="3" fontId="18" fillId="0" borderId="0" xfId="0" applyNumberFormat="1" applyFont="1" applyAlignment="1">
      <alignment horizontal="center"/>
    </xf>
    <xf numFmtId="3" fontId="0" fillId="33" borderId="0" xfId="0" applyNumberFormat="1" applyFill="1" applyAlignment="1">
      <alignment/>
    </xf>
    <xf numFmtId="0" fontId="0" fillId="33" borderId="0" xfId="0" applyFill="1" applyAlignment="1">
      <alignment/>
    </xf>
    <xf numFmtId="0" fontId="22" fillId="0" borderId="18" xfId="54" applyFont="1" applyBorder="1" applyAlignment="1">
      <alignment horizontal="center" vertical="center"/>
      <protection/>
    </xf>
    <xf numFmtId="0" fontId="43" fillId="0" borderId="0" xfId="54" applyBorder="1">
      <alignment/>
      <protection/>
    </xf>
    <xf numFmtId="1" fontId="43" fillId="0" borderId="17" xfId="54" applyNumberFormat="1" applyBorder="1" applyAlignment="1">
      <alignment horizontal="center" vertical="center"/>
      <protection/>
    </xf>
    <xf numFmtId="3" fontId="2" fillId="0" borderId="0" xfId="0" applyNumberFormat="1" applyFont="1" applyAlignment="1">
      <alignment/>
    </xf>
    <xf numFmtId="0" fontId="1" fillId="0" borderId="0" xfId="54" applyFont="1" applyBorder="1">
      <alignment/>
      <protection/>
    </xf>
    <xf numFmtId="0" fontId="2" fillId="0" borderId="17" xfId="0" applyFont="1" applyBorder="1" applyAlignment="1">
      <alignment/>
    </xf>
    <xf numFmtId="0" fontId="21" fillId="0" borderId="17" xfId="0" applyFont="1" applyBorder="1" applyAlignment="1">
      <alignment/>
    </xf>
    <xf numFmtId="0" fontId="0" fillId="0" borderId="0" xfId="0" applyFont="1" applyBorder="1" applyAlignment="1">
      <alignment/>
    </xf>
    <xf numFmtId="49" fontId="7" fillId="0" borderId="11" xfId="0" applyNumberFormat="1" applyFont="1" applyBorder="1" applyAlignment="1">
      <alignment horizontal="center"/>
    </xf>
    <xf numFmtId="3" fontId="7" fillId="0" borderId="12" xfId="0" applyNumberFormat="1" applyFont="1" applyFill="1" applyBorder="1" applyAlignment="1">
      <alignment horizontal="right" vertical="center" wrapText="1"/>
    </xf>
    <xf numFmtId="0" fontId="7" fillId="0" borderId="21" xfId="0" applyFont="1" applyBorder="1" applyAlignment="1">
      <alignment horizontal="left" vertical="center"/>
    </xf>
    <xf numFmtId="49" fontId="8" fillId="0" borderId="11" xfId="0" applyNumberFormat="1" applyFont="1" applyBorder="1" applyAlignment="1">
      <alignment horizontal="center" vertical="center"/>
    </xf>
    <xf numFmtId="0" fontId="9" fillId="0" borderId="11" xfId="0" applyFont="1" applyBorder="1" applyAlignment="1">
      <alignment vertical="center"/>
    </xf>
    <xf numFmtId="3" fontId="9" fillId="0" borderId="11" xfId="0" applyNumberFormat="1" applyFont="1" applyBorder="1" applyAlignment="1">
      <alignment vertical="center"/>
    </xf>
    <xf numFmtId="3" fontId="7" fillId="0" borderId="27" xfId="0" applyNumberFormat="1" applyFont="1" applyBorder="1" applyAlignment="1">
      <alignment horizontal="right" vertical="center"/>
    </xf>
    <xf numFmtId="0" fontId="7" fillId="0" borderId="27"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3" fontId="9" fillId="0" borderId="12" xfId="0" applyNumberFormat="1" applyFont="1" applyBorder="1" applyAlignment="1">
      <alignment horizontal="right" vertical="center"/>
    </xf>
    <xf numFmtId="3" fontId="9" fillId="0" borderId="27" xfId="0" applyNumberFormat="1" applyFont="1" applyBorder="1" applyAlignment="1">
      <alignment horizontal="right" vertical="center"/>
    </xf>
    <xf numFmtId="0" fontId="0" fillId="0" borderId="12" xfId="0" applyFont="1" applyBorder="1" applyAlignment="1">
      <alignment/>
    </xf>
    <xf numFmtId="0" fontId="0" fillId="0" borderId="12" xfId="0" applyFont="1" applyBorder="1" applyAlignment="1">
      <alignment horizontal="center"/>
    </xf>
    <xf numFmtId="0" fontId="7" fillId="33" borderId="10" xfId="0" applyFont="1" applyFill="1" applyBorder="1" applyAlignment="1">
      <alignment horizontal="center" vertical="center" wrapText="1"/>
    </xf>
    <xf numFmtId="0" fontId="6" fillId="0" borderId="0" xfId="59" applyFont="1">
      <alignment/>
      <protection/>
    </xf>
    <xf numFmtId="0" fontId="6" fillId="0" borderId="0" xfId="59" applyFont="1" applyFill="1" applyAlignment="1">
      <alignment horizontal="center"/>
      <protection/>
    </xf>
    <xf numFmtId="0" fontId="7" fillId="0" borderId="0" xfId="61" applyFont="1" applyFill="1">
      <alignment/>
      <protection/>
    </xf>
    <xf numFmtId="0" fontId="7" fillId="0" borderId="0" xfId="61" applyFont="1" applyFill="1" applyBorder="1">
      <alignment/>
      <protection/>
    </xf>
    <xf numFmtId="0" fontId="7" fillId="0" borderId="0" xfId="60" applyFont="1" applyFill="1">
      <alignment/>
      <protection/>
    </xf>
    <xf numFmtId="3" fontId="43" fillId="34" borderId="0" xfId="59" applyNumberFormat="1" applyFill="1">
      <alignment/>
      <protection/>
    </xf>
    <xf numFmtId="0" fontId="43" fillId="0" borderId="0" xfId="59" applyFill="1">
      <alignment/>
      <protection/>
    </xf>
    <xf numFmtId="0" fontId="43" fillId="33" borderId="0" xfId="59" applyFill="1">
      <alignment/>
      <protection/>
    </xf>
    <xf numFmtId="0" fontId="8" fillId="0" borderId="10" xfId="59" applyFont="1" applyBorder="1" applyAlignment="1">
      <alignment horizontal="center"/>
      <protection/>
    </xf>
    <xf numFmtId="0" fontId="8" fillId="0" borderId="13" xfId="59" applyFont="1" applyBorder="1" applyAlignment="1">
      <alignment horizontal="center"/>
      <protection/>
    </xf>
    <xf numFmtId="0" fontId="8" fillId="0" borderId="11" xfId="59" applyFont="1" applyBorder="1" applyAlignment="1">
      <alignment horizontal="center"/>
      <protection/>
    </xf>
    <xf numFmtId="0" fontId="8" fillId="0" borderId="12" xfId="59" applyFont="1" applyBorder="1" applyAlignment="1">
      <alignment/>
      <protection/>
    </xf>
    <xf numFmtId="0" fontId="8" fillId="0" borderId="12" xfId="59" applyFont="1" applyBorder="1" applyAlignment="1">
      <alignment horizontal="center"/>
      <protection/>
    </xf>
    <xf numFmtId="0" fontId="9" fillId="0" borderId="10" xfId="60" applyFont="1" applyFill="1" applyBorder="1">
      <alignment/>
      <protection/>
    </xf>
    <xf numFmtId="0" fontId="7" fillId="0" borderId="10" xfId="61" applyFont="1" applyFill="1" applyBorder="1">
      <alignment/>
      <protection/>
    </xf>
    <xf numFmtId="3" fontId="7" fillId="0" borderId="10" xfId="60" applyNumberFormat="1" applyFont="1" applyFill="1" applyBorder="1">
      <alignment/>
      <protection/>
    </xf>
    <xf numFmtId="3" fontId="7" fillId="0" borderId="14" xfId="60" applyNumberFormat="1" applyFont="1" applyFill="1" applyBorder="1">
      <alignment/>
      <protection/>
    </xf>
    <xf numFmtId="3" fontId="7" fillId="0" borderId="13" xfId="60" applyNumberFormat="1" applyFont="1" applyFill="1" applyBorder="1">
      <alignment/>
      <protection/>
    </xf>
    <xf numFmtId="3" fontId="43" fillId="0" borderId="0" xfId="59" applyNumberFormat="1" applyFill="1">
      <alignment/>
      <protection/>
    </xf>
    <xf numFmtId="0" fontId="7" fillId="0" borderId="13" xfId="61" applyFont="1" applyFill="1" applyBorder="1">
      <alignment/>
      <protection/>
    </xf>
    <xf numFmtId="3" fontId="7" fillId="0" borderId="11" xfId="60" applyNumberFormat="1" applyFont="1" applyFill="1" applyBorder="1">
      <alignment/>
      <protection/>
    </xf>
    <xf numFmtId="0" fontId="9" fillId="0" borderId="13" xfId="60" applyFont="1" applyFill="1" applyBorder="1">
      <alignment/>
      <protection/>
    </xf>
    <xf numFmtId="3" fontId="7" fillId="0" borderId="0" xfId="60" applyNumberFormat="1" applyFont="1" applyFill="1" applyBorder="1">
      <alignment/>
      <protection/>
    </xf>
    <xf numFmtId="0" fontId="43" fillId="0" borderId="30" xfId="59" applyFill="1" applyBorder="1">
      <alignment/>
      <protection/>
    </xf>
    <xf numFmtId="0" fontId="9" fillId="0" borderId="10" xfId="61" applyFont="1" applyFill="1" applyBorder="1">
      <alignment/>
      <protection/>
    </xf>
    <xf numFmtId="0" fontId="7" fillId="0" borderId="13" xfId="61" applyFont="1" applyFill="1" applyBorder="1">
      <alignment/>
      <protection/>
    </xf>
    <xf numFmtId="0" fontId="43" fillId="0" borderId="0" xfId="59" applyFill="1" applyBorder="1">
      <alignment/>
      <protection/>
    </xf>
    <xf numFmtId="0" fontId="8" fillId="0" borderId="13" xfId="61" applyFont="1" applyFill="1" applyBorder="1">
      <alignment/>
      <protection/>
    </xf>
    <xf numFmtId="3" fontId="7" fillId="0" borderId="0" xfId="59" applyNumberFormat="1" applyFont="1" applyFill="1" applyBorder="1">
      <alignment/>
      <protection/>
    </xf>
    <xf numFmtId="3" fontId="7" fillId="0" borderId="13" xfId="59" applyNumberFormat="1" applyFont="1" applyFill="1" applyBorder="1">
      <alignment/>
      <protection/>
    </xf>
    <xf numFmtId="0" fontId="43" fillId="0" borderId="13" xfId="59" applyFill="1" applyBorder="1">
      <alignment/>
      <protection/>
    </xf>
    <xf numFmtId="0" fontId="7" fillId="0" borderId="18" xfId="59" applyFont="1" applyFill="1" applyBorder="1" applyAlignment="1">
      <alignment horizontal="left"/>
      <protection/>
    </xf>
    <xf numFmtId="3" fontId="7" fillId="0" borderId="13" xfId="59" applyNumberFormat="1" applyFont="1" applyFill="1" applyBorder="1">
      <alignment/>
      <protection/>
    </xf>
    <xf numFmtId="0" fontId="7" fillId="0" borderId="13" xfId="59" applyFont="1" applyFill="1" applyBorder="1" applyAlignment="1">
      <alignment horizontal="left"/>
      <protection/>
    </xf>
    <xf numFmtId="0" fontId="43" fillId="0" borderId="11" xfId="59" applyFill="1" applyBorder="1">
      <alignment/>
      <protection/>
    </xf>
    <xf numFmtId="0" fontId="8" fillId="0" borderId="13" xfId="59" applyFont="1" applyFill="1" applyBorder="1" applyAlignment="1">
      <alignment horizontal="left"/>
      <protection/>
    </xf>
    <xf numFmtId="0" fontId="43" fillId="33" borderId="30" xfId="59" applyFill="1" applyBorder="1">
      <alignment/>
      <protection/>
    </xf>
    <xf numFmtId="3" fontId="7" fillId="0" borderId="17" xfId="60" applyNumberFormat="1" applyFont="1" applyFill="1" applyBorder="1">
      <alignment/>
      <protection/>
    </xf>
    <xf numFmtId="3" fontId="7" fillId="0" borderId="0" xfId="61" applyNumberFormat="1" applyFont="1" applyFill="1" applyBorder="1">
      <alignment/>
      <protection/>
    </xf>
    <xf numFmtId="3" fontId="7" fillId="0" borderId="13" xfId="61" applyNumberFormat="1" applyFont="1" applyFill="1" applyBorder="1">
      <alignment/>
      <protection/>
    </xf>
    <xf numFmtId="0" fontId="8" fillId="0" borderId="10" xfId="60" applyFont="1" applyFill="1" applyBorder="1">
      <alignment/>
      <protection/>
    </xf>
    <xf numFmtId="0" fontId="8" fillId="0" borderId="10" xfId="61" applyFont="1" applyFill="1" applyBorder="1">
      <alignment/>
      <protection/>
    </xf>
    <xf numFmtId="3" fontId="8" fillId="0" borderId="26" xfId="60" applyNumberFormat="1" applyFont="1" applyFill="1" applyBorder="1">
      <alignment/>
      <protection/>
    </xf>
    <xf numFmtId="3" fontId="8" fillId="0" borderId="14" xfId="60" applyNumberFormat="1" applyFont="1" applyFill="1" applyBorder="1">
      <alignment/>
      <protection/>
    </xf>
    <xf numFmtId="3" fontId="8" fillId="0" borderId="10" xfId="60" applyNumberFormat="1" applyFont="1" applyFill="1" applyBorder="1">
      <alignment/>
      <protection/>
    </xf>
    <xf numFmtId="0" fontId="43" fillId="0" borderId="14" xfId="59" applyFill="1" applyBorder="1">
      <alignment/>
      <protection/>
    </xf>
    <xf numFmtId="0" fontId="8" fillId="0" borderId="13" xfId="60" applyFont="1" applyFill="1" applyBorder="1">
      <alignment/>
      <protection/>
    </xf>
    <xf numFmtId="3" fontId="8" fillId="0" borderId="27" xfId="60" applyNumberFormat="1" applyFont="1" applyFill="1" applyBorder="1">
      <alignment/>
      <protection/>
    </xf>
    <xf numFmtId="0" fontId="14" fillId="0" borderId="0" xfId="59" applyFont="1" applyFill="1" applyBorder="1">
      <alignment/>
      <protection/>
    </xf>
    <xf numFmtId="3" fontId="13" fillId="0" borderId="12" xfId="59" applyNumberFormat="1" applyFont="1" applyFill="1" applyBorder="1">
      <alignment/>
      <protection/>
    </xf>
    <xf numFmtId="0" fontId="13" fillId="0" borderId="12" xfId="59" applyFont="1" applyFill="1" applyBorder="1">
      <alignment/>
      <protection/>
    </xf>
    <xf numFmtId="0" fontId="8" fillId="0" borderId="0" xfId="60" applyFont="1" applyFill="1" applyBorder="1">
      <alignment/>
      <protection/>
    </xf>
    <xf numFmtId="3" fontId="7" fillId="0" borderId="0" xfId="61" applyNumberFormat="1" applyFont="1" applyFill="1">
      <alignment/>
      <protection/>
    </xf>
    <xf numFmtId="3" fontId="43" fillId="0" borderId="30" xfId="59" applyNumberFormat="1" applyFill="1" applyBorder="1">
      <alignment/>
      <protection/>
    </xf>
    <xf numFmtId="0" fontId="13" fillId="0" borderId="0" xfId="59" applyFont="1" applyFill="1">
      <alignment/>
      <protection/>
    </xf>
    <xf numFmtId="3" fontId="43" fillId="0" borderId="0" xfId="59" applyNumberFormat="1" applyFill="1" applyBorder="1">
      <alignment/>
      <protection/>
    </xf>
    <xf numFmtId="0" fontId="13" fillId="0" borderId="0" xfId="59" applyFont="1" applyFill="1" applyBorder="1">
      <alignment/>
      <protection/>
    </xf>
    <xf numFmtId="3" fontId="13" fillId="0" borderId="0" xfId="59" applyNumberFormat="1" applyFont="1" applyFill="1">
      <alignment/>
      <protection/>
    </xf>
    <xf numFmtId="0" fontId="8" fillId="0" borderId="10" xfId="0" applyFont="1" applyFill="1" applyBorder="1" applyAlignment="1">
      <alignment/>
    </xf>
    <xf numFmtId="0" fontId="8" fillId="0" borderId="10" xfId="0" applyFont="1" applyFill="1" applyBorder="1" applyAlignment="1">
      <alignment/>
    </xf>
    <xf numFmtId="3" fontId="7" fillId="0" borderId="27" xfId="0" applyNumberFormat="1" applyFont="1" applyBorder="1" applyAlignment="1">
      <alignment/>
    </xf>
    <xf numFmtId="0" fontId="7" fillId="0" borderId="11" xfId="0" applyFont="1" applyBorder="1" applyAlignment="1">
      <alignment horizontal="center"/>
    </xf>
    <xf numFmtId="3" fontId="8" fillId="0" borderId="11" xfId="0" applyNumberFormat="1" applyFont="1" applyBorder="1" applyAlignment="1">
      <alignment horizontal="right"/>
    </xf>
    <xf numFmtId="0" fontId="0" fillId="0" borderId="13" xfId="0" applyBorder="1" applyAlignment="1">
      <alignment/>
    </xf>
    <xf numFmtId="0" fontId="7" fillId="0" borderId="27" xfId="0" applyFont="1" applyBorder="1" applyAlignment="1">
      <alignment horizontal="center"/>
    </xf>
    <xf numFmtId="3" fontId="7" fillId="0" borderId="21" xfId="0" applyNumberFormat="1" applyFont="1" applyBorder="1" applyAlignment="1">
      <alignment/>
    </xf>
    <xf numFmtId="3" fontId="7" fillId="0" borderId="17" xfId="0" applyNumberFormat="1" applyFont="1" applyBorder="1" applyAlignment="1">
      <alignment/>
    </xf>
    <xf numFmtId="3" fontId="15" fillId="0" borderId="14" xfId="0" applyNumberFormat="1" applyFont="1" applyBorder="1" applyAlignment="1">
      <alignment/>
    </xf>
    <xf numFmtId="3" fontId="0" fillId="0" borderId="0" xfId="0" applyNumberFormat="1" applyBorder="1" applyAlignment="1">
      <alignment/>
    </xf>
    <xf numFmtId="3" fontId="7" fillId="0" borderId="0" xfId="0" applyNumberFormat="1" applyFont="1" applyFill="1" applyBorder="1" applyAlignment="1">
      <alignment/>
    </xf>
    <xf numFmtId="0" fontId="0" fillId="0" borderId="0" xfId="0" applyFont="1" applyBorder="1" applyAlignment="1">
      <alignment/>
    </xf>
    <xf numFmtId="0" fontId="8" fillId="0" borderId="26" xfId="0" applyFont="1" applyBorder="1" applyAlignment="1">
      <alignment/>
    </xf>
    <xf numFmtId="0" fontId="7" fillId="0" borderId="27" xfId="0" applyFont="1" applyBorder="1" applyAlignment="1">
      <alignment/>
    </xf>
    <xf numFmtId="0" fontId="8" fillId="0" borderId="27" xfId="0" applyFont="1" applyBorder="1" applyAlignment="1">
      <alignment/>
    </xf>
    <xf numFmtId="0" fontId="8" fillId="0" borderId="27" xfId="0" applyFont="1" applyBorder="1" applyAlignment="1">
      <alignment/>
    </xf>
    <xf numFmtId="0" fontId="8" fillId="33" borderId="27" xfId="0" applyFont="1" applyFill="1" applyBorder="1" applyAlignment="1">
      <alignment/>
    </xf>
    <xf numFmtId="0" fontId="8" fillId="33" borderId="27" xfId="0" applyFont="1" applyFill="1" applyBorder="1" applyAlignment="1">
      <alignment/>
    </xf>
    <xf numFmtId="3" fontId="7" fillId="33" borderId="13" xfId="0" applyNumberFormat="1" applyFont="1" applyFill="1" applyBorder="1" applyAlignment="1">
      <alignment/>
    </xf>
    <xf numFmtId="0" fontId="0" fillId="0" borderId="27" xfId="0" applyBorder="1" applyAlignment="1">
      <alignment/>
    </xf>
    <xf numFmtId="0" fontId="7" fillId="0" borderId="30" xfId="0" applyFont="1" applyBorder="1" applyAlignment="1">
      <alignment horizontal="right"/>
    </xf>
    <xf numFmtId="0" fontId="8" fillId="0" borderId="27" xfId="0" applyFont="1" applyBorder="1" applyAlignment="1">
      <alignment horizontal="center"/>
    </xf>
    <xf numFmtId="0" fontId="7" fillId="0" borderId="21" xfId="0" applyFont="1" applyBorder="1" applyAlignment="1">
      <alignment/>
    </xf>
    <xf numFmtId="3" fontId="7" fillId="0" borderId="30" xfId="0" applyNumberFormat="1" applyFont="1" applyBorder="1" applyAlignment="1">
      <alignment/>
    </xf>
    <xf numFmtId="0" fontId="7" fillId="33" borderId="13" xfId="0" applyFont="1" applyFill="1" applyBorder="1" applyAlignment="1">
      <alignment/>
    </xf>
    <xf numFmtId="0" fontId="8" fillId="0" borderId="11" xfId="0" applyFont="1" applyBorder="1" applyAlignment="1">
      <alignment/>
    </xf>
    <xf numFmtId="3" fontId="8" fillId="0" borderId="11" xfId="0" applyNumberFormat="1" applyFont="1" applyBorder="1" applyAlignment="1">
      <alignment horizontal="right"/>
    </xf>
    <xf numFmtId="3" fontId="8" fillId="0" borderId="17" xfId="0" applyNumberFormat="1" applyFont="1" applyBorder="1" applyAlignment="1">
      <alignment horizontal="right"/>
    </xf>
    <xf numFmtId="3" fontId="8" fillId="0" borderId="13" xfId="0" applyNumberFormat="1" applyFont="1" applyBorder="1" applyAlignment="1">
      <alignment/>
    </xf>
    <xf numFmtId="3" fontId="7" fillId="33" borderId="10" xfId="0" applyNumberFormat="1" applyFont="1" applyFill="1" applyBorder="1" applyAlignment="1">
      <alignment/>
    </xf>
    <xf numFmtId="3" fontId="8" fillId="0" borderId="27" xfId="0" applyNumberFormat="1" applyFont="1" applyBorder="1" applyAlignment="1">
      <alignment horizontal="right"/>
    </xf>
    <xf numFmtId="3" fontId="8" fillId="0" borderId="10" xfId="0" applyNumberFormat="1" applyFont="1" applyBorder="1" applyAlignment="1">
      <alignment horizontal="right"/>
    </xf>
    <xf numFmtId="3" fontId="8" fillId="0" borderId="26" xfId="0" applyNumberFormat="1" applyFont="1" applyBorder="1" applyAlignment="1">
      <alignment horizontal="right"/>
    </xf>
    <xf numFmtId="0" fontId="8" fillId="0" borderId="17" xfId="0" applyFont="1" applyBorder="1" applyAlignment="1">
      <alignment/>
    </xf>
    <xf numFmtId="3" fontId="7" fillId="0" borderId="11" xfId="0" applyNumberFormat="1" applyFont="1" applyFill="1" applyBorder="1" applyAlignment="1">
      <alignment/>
    </xf>
    <xf numFmtId="3" fontId="8" fillId="0" borderId="18" xfId="0" applyNumberFormat="1" applyFont="1" applyBorder="1" applyAlignment="1">
      <alignment/>
    </xf>
    <xf numFmtId="0" fontId="7" fillId="0" borderId="34" xfId="0" applyFont="1" applyBorder="1" applyAlignment="1">
      <alignment/>
    </xf>
    <xf numFmtId="3" fontId="7" fillId="0" borderId="34" xfId="0" applyNumberFormat="1" applyFont="1" applyBorder="1" applyAlignment="1">
      <alignment/>
    </xf>
    <xf numFmtId="3" fontId="7" fillId="0" borderId="35" xfId="0" applyNumberFormat="1" applyFont="1" applyBorder="1" applyAlignment="1">
      <alignment/>
    </xf>
    <xf numFmtId="3" fontId="7" fillId="0" borderId="36" xfId="0" applyNumberFormat="1" applyFont="1" applyBorder="1" applyAlignment="1">
      <alignment/>
    </xf>
    <xf numFmtId="3" fontId="7" fillId="0" borderId="37" xfId="0" applyNumberFormat="1" applyFont="1" applyBorder="1" applyAlignment="1">
      <alignment/>
    </xf>
    <xf numFmtId="0" fontId="7" fillId="0" borderId="35" xfId="0" applyFont="1" applyBorder="1" applyAlignment="1">
      <alignment/>
    </xf>
    <xf numFmtId="3" fontId="7" fillId="0" borderId="38" xfId="0" applyNumberFormat="1" applyFont="1" applyBorder="1" applyAlignment="1">
      <alignment/>
    </xf>
    <xf numFmtId="3" fontId="7" fillId="0" borderId="39" xfId="0" applyNumberFormat="1" applyFont="1" applyBorder="1" applyAlignment="1">
      <alignment/>
    </xf>
    <xf numFmtId="0" fontId="7" fillId="0" borderId="11" xfId="61" applyFont="1" applyFill="1" applyBorder="1">
      <alignment/>
      <protection/>
    </xf>
    <xf numFmtId="0" fontId="7" fillId="0" borderId="18" xfId="61" applyFont="1" applyFill="1" applyBorder="1">
      <alignment/>
      <protection/>
    </xf>
    <xf numFmtId="0" fontId="43" fillId="0" borderId="13" xfId="59" applyFill="1" applyBorder="1">
      <alignment/>
      <protection/>
    </xf>
    <xf numFmtId="3" fontId="7" fillId="0" borderId="27" xfId="60" applyNumberFormat="1" applyFont="1" applyFill="1" applyBorder="1">
      <alignment/>
      <protection/>
    </xf>
    <xf numFmtId="0" fontId="7" fillId="0" borderId="34" xfId="61" applyFont="1" applyFill="1" applyBorder="1">
      <alignment/>
      <protection/>
    </xf>
    <xf numFmtId="3" fontId="7" fillId="0" borderId="34" xfId="60" applyNumberFormat="1" applyFont="1" applyFill="1" applyBorder="1">
      <alignment/>
      <protection/>
    </xf>
    <xf numFmtId="3" fontId="7" fillId="0" borderId="35" xfId="60" applyNumberFormat="1" applyFont="1" applyFill="1" applyBorder="1">
      <alignment/>
      <protection/>
    </xf>
    <xf numFmtId="3" fontId="7" fillId="0" borderId="18" xfId="60" applyNumberFormat="1" applyFont="1" applyFill="1" applyBorder="1">
      <alignment/>
      <protection/>
    </xf>
    <xf numFmtId="0" fontId="8" fillId="0" borderId="10" xfId="60" applyFont="1" applyFill="1" applyBorder="1">
      <alignment/>
      <protection/>
    </xf>
    <xf numFmtId="0" fontId="43" fillId="0" borderId="10" xfId="59" applyFill="1" applyBorder="1">
      <alignment/>
      <protection/>
    </xf>
    <xf numFmtId="0" fontId="43" fillId="0" borderId="11" xfId="59" applyFill="1" applyBorder="1">
      <alignment/>
      <protection/>
    </xf>
    <xf numFmtId="3" fontId="13" fillId="0" borderId="10" xfId="59" applyNumberFormat="1" applyFont="1" applyFill="1" applyBorder="1">
      <alignment/>
      <protection/>
    </xf>
    <xf numFmtId="3" fontId="13" fillId="0" borderId="11" xfId="59" applyNumberFormat="1" applyFont="1" applyFill="1" applyBorder="1">
      <alignment/>
      <protection/>
    </xf>
    <xf numFmtId="0" fontId="43" fillId="0" borderId="13" xfId="59" applyFill="1" applyBorder="1">
      <alignment/>
      <protection/>
    </xf>
    <xf numFmtId="3" fontId="13" fillId="0" borderId="13" xfId="59" applyNumberFormat="1" applyFont="1" applyFill="1" applyBorder="1">
      <alignment/>
      <protection/>
    </xf>
    <xf numFmtId="0" fontId="13" fillId="0" borderId="13" xfId="59" applyFont="1" applyFill="1" applyBorder="1">
      <alignment/>
      <protection/>
    </xf>
    <xf numFmtId="0" fontId="7" fillId="0" borderId="13" xfId="60" applyFont="1" applyFill="1" applyBorder="1">
      <alignment/>
      <protection/>
    </xf>
    <xf numFmtId="0" fontId="13" fillId="0" borderId="10" xfId="59" applyFont="1" applyFill="1" applyBorder="1">
      <alignment/>
      <protection/>
    </xf>
    <xf numFmtId="0" fontId="8" fillId="0" borderId="13" xfId="60" applyFont="1" applyFill="1" applyBorder="1">
      <alignment/>
      <protection/>
    </xf>
    <xf numFmtId="3" fontId="7" fillId="0" borderId="40" xfId="60" applyNumberFormat="1" applyFont="1" applyFill="1" applyBorder="1">
      <alignment/>
      <protection/>
    </xf>
    <xf numFmtId="0" fontId="8" fillId="0" borderId="35" xfId="61" applyFont="1" applyFill="1" applyBorder="1">
      <alignment/>
      <protection/>
    </xf>
    <xf numFmtId="0" fontId="9" fillId="0" borderId="18" xfId="59" applyFont="1" applyFill="1" applyBorder="1">
      <alignment/>
      <protection/>
    </xf>
    <xf numFmtId="0" fontId="43" fillId="0" borderId="13" xfId="59" applyFill="1" applyBorder="1">
      <alignment/>
      <protection/>
    </xf>
    <xf numFmtId="0" fontId="8" fillId="0" borderId="18" xfId="59" applyFont="1" applyFill="1" applyBorder="1">
      <alignment/>
      <protection/>
    </xf>
    <xf numFmtId="3" fontId="7" fillId="0" borderId="34" xfId="59" applyNumberFormat="1" applyFont="1" applyFill="1" applyBorder="1">
      <alignment/>
      <protection/>
    </xf>
    <xf numFmtId="3" fontId="7" fillId="0" borderId="41" xfId="60" applyNumberFormat="1" applyFont="1" applyFill="1" applyBorder="1">
      <alignment/>
      <protection/>
    </xf>
    <xf numFmtId="0" fontId="7" fillId="0" borderId="42" xfId="61" applyFont="1" applyFill="1" applyBorder="1">
      <alignment/>
      <protection/>
    </xf>
    <xf numFmtId="0" fontId="7" fillId="0" borderId="35" xfId="61" applyFont="1" applyFill="1" applyBorder="1">
      <alignment/>
      <protection/>
    </xf>
    <xf numFmtId="0" fontId="9" fillId="0" borderId="13" xfId="61" applyFont="1" applyFill="1" applyBorder="1">
      <alignment/>
      <protection/>
    </xf>
    <xf numFmtId="0" fontId="9" fillId="0" borderId="13" xfId="61" applyFont="1" applyFill="1" applyBorder="1" applyAlignment="1">
      <alignment/>
      <protection/>
    </xf>
    <xf numFmtId="0" fontId="8" fillId="0" borderId="13" xfId="61" applyFont="1" applyFill="1" applyBorder="1" applyAlignment="1">
      <alignment/>
      <protection/>
    </xf>
    <xf numFmtId="3" fontId="7" fillId="0" borderId="35" xfId="61" applyNumberFormat="1" applyFont="1" applyFill="1" applyBorder="1">
      <alignment/>
      <protection/>
    </xf>
    <xf numFmtId="0" fontId="8" fillId="0" borderId="27" xfId="0" applyFont="1" applyFill="1" applyBorder="1" applyAlignment="1">
      <alignment/>
    </xf>
    <xf numFmtId="3" fontId="8" fillId="0" borderId="27" xfId="0" applyNumberFormat="1" applyFont="1" applyBorder="1" applyAlignment="1">
      <alignment/>
    </xf>
    <xf numFmtId="0" fontId="9" fillId="0" borderId="27" xfId="61" applyFont="1" applyFill="1" applyBorder="1">
      <alignment/>
      <protection/>
    </xf>
    <xf numFmtId="3" fontId="7" fillId="0" borderId="18" xfId="61" applyNumberFormat="1" applyFont="1" applyFill="1" applyBorder="1">
      <alignment/>
      <protection/>
    </xf>
    <xf numFmtId="0" fontId="7" fillId="0" borderId="27" xfId="61" applyFont="1" applyFill="1" applyBorder="1">
      <alignment/>
      <protection/>
    </xf>
    <xf numFmtId="0" fontId="8" fillId="0" borderId="27" xfId="60" applyFont="1" applyFill="1" applyBorder="1">
      <alignment/>
      <protection/>
    </xf>
    <xf numFmtId="0" fontId="8" fillId="0" borderId="27" xfId="61" applyFont="1" applyFill="1" applyBorder="1">
      <alignment/>
      <protection/>
    </xf>
    <xf numFmtId="0" fontId="9" fillId="0" borderId="27" xfId="59" applyFont="1" applyFill="1" applyBorder="1">
      <alignment/>
      <protection/>
    </xf>
    <xf numFmtId="0" fontId="9" fillId="0" borderId="13" xfId="59" applyFont="1" applyFill="1" applyBorder="1">
      <alignment/>
      <protection/>
    </xf>
    <xf numFmtId="0" fontId="13" fillId="0" borderId="18" xfId="59" applyFont="1" applyFill="1" applyBorder="1">
      <alignment/>
      <protection/>
    </xf>
    <xf numFmtId="0" fontId="8" fillId="0" borderId="27" xfId="59" applyFont="1" applyFill="1" applyBorder="1">
      <alignment/>
      <protection/>
    </xf>
    <xf numFmtId="0" fontId="43" fillId="0" borderId="18" xfId="59" applyFill="1" applyBorder="1">
      <alignment/>
      <protection/>
    </xf>
    <xf numFmtId="3" fontId="7" fillId="0" borderId="18" xfId="59" applyNumberFormat="1" applyFont="1" applyFill="1" applyBorder="1">
      <alignment/>
      <protection/>
    </xf>
    <xf numFmtId="0" fontId="9" fillId="0" borderId="27" xfId="59" applyFont="1" applyFill="1" applyBorder="1" applyAlignment="1">
      <alignment horizontal="left"/>
      <protection/>
    </xf>
    <xf numFmtId="3" fontId="8" fillId="0" borderId="13" xfId="61" applyNumberFormat="1" applyFont="1" applyFill="1" applyBorder="1">
      <alignment/>
      <protection/>
    </xf>
    <xf numFmtId="3" fontId="8" fillId="0" borderId="18" xfId="61" applyNumberFormat="1" applyFont="1" applyFill="1" applyBorder="1">
      <alignment/>
      <protection/>
    </xf>
    <xf numFmtId="0" fontId="27" fillId="0" borderId="27" xfId="61" applyFont="1" applyFill="1" applyBorder="1">
      <alignment/>
      <protection/>
    </xf>
    <xf numFmtId="0" fontId="8" fillId="0" borderId="27" xfId="61" applyFont="1" applyFill="1" applyBorder="1" applyAlignment="1">
      <alignment/>
      <protection/>
    </xf>
    <xf numFmtId="3" fontId="8" fillId="0" borderId="13" xfId="60" applyNumberFormat="1" applyFont="1" applyFill="1" applyBorder="1">
      <alignment/>
      <protection/>
    </xf>
    <xf numFmtId="3" fontId="8" fillId="0" borderId="18" xfId="60" applyNumberFormat="1" applyFont="1" applyFill="1" applyBorder="1">
      <alignment/>
      <protection/>
    </xf>
    <xf numFmtId="0" fontId="8" fillId="0" borderId="27" xfId="60" applyFont="1" applyFill="1" applyBorder="1">
      <alignment/>
      <protection/>
    </xf>
    <xf numFmtId="3" fontId="13" fillId="0" borderId="18" xfId="59" applyNumberFormat="1" applyFont="1" applyFill="1" applyBorder="1">
      <alignment/>
      <protection/>
    </xf>
    <xf numFmtId="0" fontId="7" fillId="0" borderId="21" xfId="61" applyFont="1" applyFill="1" applyBorder="1">
      <alignment/>
      <protection/>
    </xf>
    <xf numFmtId="3" fontId="7" fillId="0" borderId="11" xfId="61" applyNumberFormat="1" applyFont="1" applyFill="1" applyBorder="1">
      <alignment/>
      <protection/>
    </xf>
    <xf numFmtId="3" fontId="7" fillId="0" borderId="17" xfId="61" applyNumberFormat="1" applyFont="1" applyFill="1" applyBorder="1">
      <alignment/>
      <protection/>
    </xf>
    <xf numFmtId="0" fontId="8" fillId="0" borderId="20" xfId="0" applyFont="1" applyBorder="1" applyAlignment="1">
      <alignment horizontal="center"/>
    </xf>
    <xf numFmtId="0" fontId="43" fillId="0" borderId="14" xfId="59" applyFill="1" applyBorder="1">
      <alignment/>
      <protection/>
    </xf>
    <xf numFmtId="0" fontId="6" fillId="0" borderId="0" xfId="0" applyFont="1" applyFill="1" applyBorder="1" applyAlignment="1">
      <alignment/>
    </xf>
    <xf numFmtId="0" fontId="7" fillId="0" borderId="0" xfId="0" applyFont="1" applyFill="1" applyBorder="1" applyAlignment="1">
      <alignment horizontal="left"/>
    </xf>
    <xf numFmtId="0" fontId="7" fillId="0" borderId="0" xfId="0" applyFont="1" applyFill="1" applyBorder="1" applyAlignment="1">
      <alignment horizontal="right"/>
    </xf>
    <xf numFmtId="0" fontId="6"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alignment horizontal="left"/>
    </xf>
    <xf numFmtId="0" fontId="8" fillId="0" borderId="10" xfId="0" applyFont="1" applyFill="1" applyBorder="1" applyAlignment="1">
      <alignment horizontal="center"/>
    </xf>
    <xf numFmtId="0" fontId="8" fillId="0" borderId="13" xfId="0" applyFont="1" applyFill="1" applyBorder="1" applyAlignment="1">
      <alignment horizontal="center"/>
    </xf>
    <xf numFmtId="0" fontId="8" fillId="0" borderId="11" xfId="0" applyFont="1" applyFill="1" applyBorder="1" applyAlignment="1">
      <alignment horizontal="center"/>
    </xf>
    <xf numFmtId="0" fontId="8" fillId="0" borderId="27" xfId="0" applyFont="1" applyFill="1" applyBorder="1" applyAlignment="1">
      <alignment/>
    </xf>
    <xf numFmtId="3" fontId="7" fillId="0" borderId="18" xfId="0" applyNumberFormat="1" applyFont="1" applyFill="1" applyBorder="1" applyAlignment="1">
      <alignment/>
    </xf>
    <xf numFmtId="0" fontId="7" fillId="0" borderId="27" xfId="0" applyFont="1" applyFill="1" applyBorder="1" applyAlignment="1">
      <alignment/>
    </xf>
    <xf numFmtId="0" fontId="7" fillId="0" borderId="21" xfId="0" applyFont="1" applyFill="1" applyBorder="1" applyAlignment="1">
      <alignment/>
    </xf>
    <xf numFmtId="3" fontId="8" fillId="0" borderId="13" xfId="0" applyNumberFormat="1" applyFont="1" applyFill="1" applyBorder="1" applyAlignment="1">
      <alignment/>
    </xf>
    <xf numFmtId="3" fontId="8" fillId="0" borderId="18" xfId="0" applyNumberFormat="1" applyFont="1" applyFill="1" applyBorder="1" applyAlignment="1">
      <alignment/>
    </xf>
    <xf numFmtId="3" fontId="0" fillId="0" borderId="0" xfId="0" applyNumberFormat="1" applyFill="1" applyAlignment="1">
      <alignment/>
    </xf>
    <xf numFmtId="0" fontId="6" fillId="0" borderId="0" xfId="59" applyFont="1" applyFill="1">
      <alignment/>
      <protection/>
    </xf>
    <xf numFmtId="0" fontId="8" fillId="0" borderId="10" xfId="59" applyFont="1" applyFill="1" applyBorder="1" applyAlignment="1">
      <alignment horizontal="center"/>
      <protection/>
    </xf>
    <xf numFmtId="0" fontId="8" fillId="0" borderId="13" xfId="59" applyFont="1" applyFill="1" applyBorder="1" applyAlignment="1">
      <alignment horizontal="center"/>
      <protection/>
    </xf>
    <xf numFmtId="0" fontId="8" fillId="0" borderId="11" xfId="59" applyFont="1" applyFill="1" applyBorder="1" applyAlignment="1">
      <alignment horizontal="center"/>
      <protection/>
    </xf>
    <xf numFmtId="0" fontId="6" fillId="0" borderId="0" xfId="0" applyFont="1" applyFill="1" applyAlignment="1">
      <alignment/>
    </xf>
    <xf numFmtId="0" fontId="8" fillId="0" borderId="15" xfId="0" applyFont="1" applyFill="1" applyBorder="1" applyAlignment="1">
      <alignment horizontal="center"/>
    </xf>
    <xf numFmtId="0" fontId="8" fillId="0" borderId="14" xfId="0" applyFont="1" applyFill="1" applyBorder="1" applyAlignment="1">
      <alignment horizontal="center"/>
    </xf>
    <xf numFmtId="0" fontId="8" fillId="0" borderId="19" xfId="0" applyFont="1" applyFill="1" applyBorder="1" applyAlignment="1">
      <alignment horizontal="center"/>
    </xf>
    <xf numFmtId="0" fontId="8" fillId="0" borderId="12" xfId="0" applyFont="1" applyFill="1" applyBorder="1" applyAlignment="1">
      <alignment horizontal="center"/>
    </xf>
    <xf numFmtId="3" fontId="7" fillId="0" borderId="26" xfId="0" applyNumberFormat="1" applyFont="1" applyFill="1" applyBorder="1" applyAlignment="1">
      <alignment/>
    </xf>
    <xf numFmtId="3" fontId="7" fillId="0" borderId="10" xfId="0" applyNumberFormat="1" applyFont="1" applyFill="1" applyBorder="1" applyAlignment="1">
      <alignment/>
    </xf>
    <xf numFmtId="3" fontId="7" fillId="0" borderId="14" xfId="0" applyNumberFormat="1" applyFont="1" applyFill="1" applyBorder="1" applyAlignment="1">
      <alignment/>
    </xf>
    <xf numFmtId="3" fontId="7" fillId="0" borderId="16" xfId="0" applyNumberFormat="1" applyFont="1" applyFill="1" applyBorder="1" applyAlignment="1">
      <alignment/>
    </xf>
    <xf numFmtId="0" fontId="7" fillId="0" borderId="13" xfId="0" applyFont="1" applyFill="1" applyBorder="1" applyAlignment="1">
      <alignment horizontal="center"/>
    </xf>
    <xf numFmtId="0" fontId="7" fillId="0" borderId="11" xfId="0" applyFont="1" applyFill="1" applyBorder="1" applyAlignment="1">
      <alignment horizontal="center"/>
    </xf>
    <xf numFmtId="3" fontId="7" fillId="0" borderId="17" xfId="0" applyNumberFormat="1" applyFont="1" applyFill="1" applyBorder="1" applyAlignment="1">
      <alignment/>
    </xf>
    <xf numFmtId="0" fontId="8" fillId="0" borderId="13" xfId="0" applyFont="1" applyFill="1" applyBorder="1" applyAlignment="1">
      <alignment/>
    </xf>
    <xf numFmtId="3" fontId="7" fillId="0" borderId="13" xfId="0" applyNumberFormat="1" applyFont="1" applyFill="1" applyBorder="1" applyAlignment="1">
      <alignment horizontal="right"/>
    </xf>
    <xf numFmtId="0" fontId="8" fillId="0" borderId="13" xfId="0" applyFont="1" applyFill="1" applyBorder="1" applyAlignment="1">
      <alignment horizontal="center"/>
    </xf>
    <xf numFmtId="0" fontId="8" fillId="0" borderId="13" xfId="0" applyFont="1" applyFill="1" applyBorder="1" applyAlignment="1">
      <alignment/>
    </xf>
    <xf numFmtId="0" fontId="7" fillId="0" borderId="13" xfId="0" applyFont="1" applyFill="1" applyBorder="1" applyAlignment="1">
      <alignment/>
    </xf>
    <xf numFmtId="0" fontId="9" fillId="0" borderId="13" xfId="0" applyFont="1" applyFill="1" applyBorder="1" applyAlignment="1">
      <alignment horizontal="center"/>
    </xf>
    <xf numFmtId="0" fontId="17" fillId="0" borderId="13" xfId="0" applyFont="1" applyFill="1" applyBorder="1" applyAlignment="1">
      <alignment/>
    </xf>
    <xf numFmtId="0" fontId="9" fillId="0" borderId="27" xfId="0" applyFont="1" applyFill="1" applyBorder="1" applyAlignment="1">
      <alignment/>
    </xf>
    <xf numFmtId="3" fontId="8" fillId="0" borderId="27" xfId="0" applyNumberFormat="1" applyFont="1" applyFill="1" applyBorder="1" applyAlignment="1">
      <alignment/>
    </xf>
    <xf numFmtId="3" fontId="8" fillId="0" borderId="0" xfId="0" applyNumberFormat="1" applyFont="1" applyFill="1" applyBorder="1" applyAlignment="1">
      <alignment/>
    </xf>
    <xf numFmtId="0" fontId="8" fillId="0" borderId="11" xfId="0" applyFont="1" applyFill="1" applyBorder="1" applyAlignment="1">
      <alignment/>
    </xf>
    <xf numFmtId="0" fontId="3" fillId="0" borderId="0" xfId="0" applyFont="1" applyFill="1" applyAlignment="1">
      <alignment/>
    </xf>
    <xf numFmtId="16" fontId="3" fillId="0" borderId="0" xfId="0" applyNumberFormat="1" applyFont="1" applyFill="1" applyAlignment="1">
      <alignment horizontal="left"/>
    </xf>
    <xf numFmtId="3" fontId="3" fillId="0" borderId="0" xfId="0" applyNumberFormat="1" applyFont="1" applyFill="1" applyAlignment="1">
      <alignment horizontal="left"/>
    </xf>
    <xf numFmtId="3" fontId="3" fillId="0" borderId="0" xfId="0" applyNumberFormat="1" applyFont="1" applyFill="1" applyAlignment="1">
      <alignment/>
    </xf>
    <xf numFmtId="0" fontId="18" fillId="0" borderId="13" xfId="0" applyFont="1" applyFill="1" applyBorder="1" applyAlignment="1">
      <alignment/>
    </xf>
    <xf numFmtId="0" fontId="18" fillId="0" borderId="11" xfId="0" applyFont="1" applyFill="1" applyBorder="1" applyAlignment="1">
      <alignment/>
    </xf>
    <xf numFmtId="0" fontId="18" fillId="0" borderId="10" xfId="0" applyFont="1" applyFill="1" applyBorder="1" applyAlignment="1">
      <alignment/>
    </xf>
    <xf numFmtId="0" fontId="7" fillId="0" borderId="0" xfId="59" applyFont="1" applyFill="1">
      <alignment/>
      <protection/>
    </xf>
    <xf numFmtId="3" fontId="8" fillId="34" borderId="18" xfId="0" applyNumberFormat="1" applyFont="1" applyFill="1" applyBorder="1" applyAlignment="1">
      <alignment/>
    </xf>
    <xf numFmtId="0" fontId="3" fillId="0" borderId="14" xfId="0" applyFont="1" applyBorder="1" applyAlignment="1">
      <alignment/>
    </xf>
    <xf numFmtId="0" fontId="14" fillId="0" borderId="14" xfId="0" applyFont="1" applyFill="1" applyBorder="1" applyAlignment="1">
      <alignment horizontal="center"/>
    </xf>
    <xf numFmtId="0" fontId="14" fillId="0" borderId="10" xfId="0" applyFont="1" applyFill="1" applyBorder="1" applyAlignment="1">
      <alignment horizontal="center"/>
    </xf>
    <xf numFmtId="0" fontId="14" fillId="0" borderId="16" xfId="0" applyFont="1" applyFill="1" applyBorder="1" applyAlignment="1">
      <alignment horizontal="center"/>
    </xf>
    <xf numFmtId="0" fontId="14" fillId="0" borderId="13" xfId="0" applyFont="1" applyFill="1" applyBorder="1" applyAlignment="1">
      <alignment horizontal="center"/>
    </xf>
    <xf numFmtId="3" fontId="13" fillId="0" borderId="13" xfId="0" applyNumberFormat="1" applyFont="1" applyFill="1" applyBorder="1" applyAlignment="1">
      <alignment/>
    </xf>
    <xf numFmtId="3" fontId="13" fillId="0" borderId="18" xfId="0" applyNumberFormat="1" applyFont="1" applyFill="1" applyBorder="1" applyAlignment="1">
      <alignment/>
    </xf>
    <xf numFmtId="3" fontId="14" fillId="0" borderId="13" xfId="0" applyNumberFormat="1" applyFont="1" applyFill="1" applyBorder="1" applyAlignment="1">
      <alignment horizontal="center"/>
    </xf>
    <xf numFmtId="3" fontId="13" fillId="0" borderId="34" xfId="0" applyNumberFormat="1" applyFont="1" applyFill="1" applyBorder="1" applyAlignment="1">
      <alignment horizontal="center"/>
    </xf>
    <xf numFmtId="3" fontId="13" fillId="0" borderId="11" xfId="0" applyNumberFormat="1" applyFont="1" applyFill="1" applyBorder="1" applyAlignment="1">
      <alignment/>
    </xf>
    <xf numFmtId="3" fontId="13" fillId="0" borderId="17" xfId="0" applyNumberFormat="1" applyFont="1" applyFill="1" applyBorder="1" applyAlignment="1">
      <alignment/>
    </xf>
    <xf numFmtId="3" fontId="13" fillId="0" borderId="13" xfId="0" applyNumberFormat="1" applyFont="1" applyFill="1" applyBorder="1" applyAlignment="1">
      <alignment horizontal="right"/>
    </xf>
    <xf numFmtId="3" fontId="14" fillId="0" borderId="34" xfId="0" applyNumberFormat="1" applyFont="1" applyFill="1" applyBorder="1" applyAlignment="1">
      <alignment horizontal="center"/>
    </xf>
    <xf numFmtId="0" fontId="14" fillId="0" borderId="13" xfId="0" applyFont="1" applyFill="1" applyBorder="1" applyAlignment="1">
      <alignment/>
    </xf>
    <xf numFmtId="3" fontId="14" fillId="0" borderId="13" xfId="0" applyNumberFormat="1" applyFont="1" applyFill="1" applyBorder="1" applyAlignment="1">
      <alignment/>
    </xf>
    <xf numFmtId="3" fontId="14" fillId="0" borderId="34" xfId="0" applyNumberFormat="1" applyFont="1" applyFill="1" applyBorder="1" applyAlignment="1">
      <alignment/>
    </xf>
    <xf numFmtId="3" fontId="14" fillId="0" borderId="10" xfId="0" applyNumberFormat="1" applyFont="1" applyFill="1" applyBorder="1" applyAlignment="1">
      <alignment horizontal="center"/>
    </xf>
    <xf numFmtId="0" fontId="13" fillId="0" borderId="10" xfId="0" applyFont="1" applyFill="1" applyBorder="1" applyAlignment="1">
      <alignment/>
    </xf>
    <xf numFmtId="0" fontId="13" fillId="0" borderId="11" xfId="0" applyFont="1" applyFill="1" applyBorder="1" applyAlignment="1">
      <alignment/>
    </xf>
    <xf numFmtId="3" fontId="13" fillId="0" borderId="10" xfId="0" applyNumberFormat="1" applyFont="1" applyFill="1" applyBorder="1" applyAlignment="1">
      <alignment/>
    </xf>
    <xf numFmtId="0" fontId="14" fillId="0" borderId="11" xfId="0" applyFont="1" applyFill="1" applyBorder="1" applyAlignment="1">
      <alignment/>
    </xf>
    <xf numFmtId="0" fontId="14" fillId="0" borderId="10" xfId="0" applyFont="1" applyFill="1" applyBorder="1" applyAlignment="1">
      <alignment/>
    </xf>
    <xf numFmtId="3" fontId="7" fillId="0" borderId="11" xfId="60" applyNumberFormat="1" applyFont="1" applyFill="1" applyBorder="1">
      <alignment/>
      <protection/>
    </xf>
    <xf numFmtId="3" fontId="9" fillId="0" borderId="14" xfId="0" applyNumberFormat="1" applyFont="1" applyBorder="1" applyAlignment="1">
      <alignment vertical="center"/>
    </xf>
    <xf numFmtId="3" fontId="8" fillId="0" borderId="13" xfId="0" applyNumberFormat="1" applyFont="1" applyFill="1" applyBorder="1" applyAlignment="1">
      <alignment horizontal="right"/>
    </xf>
    <xf numFmtId="3" fontId="8" fillId="0" borderId="10" xfId="0" applyNumberFormat="1" applyFont="1" applyFill="1" applyBorder="1" applyAlignment="1">
      <alignment horizontal="right"/>
    </xf>
    <xf numFmtId="3" fontId="8" fillId="0" borderId="0" xfId="0" applyNumberFormat="1" applyFont="1" applyFill="1" applyBorder="1" applyAlignment="1">
      <alignment horizontal="right"/>
    </xf>
    <xf numFmtId="3" fontId="8" fillId="0" borderId="26" xfId="0" applyNumberFormat="1" applyFont="1" applyFill="1" applyBorder="1" applyAlignment="1">
      <alignment horizontal="right"/>
    </xf>
    <xf numFmtId="3" fontId="8" fillId="0" borderId="17" xfId="0" applyNumberFormat="1" applyFont="1" applyFill="1" applyBorder="1" applyAlignment="1">
      <alignment horizontal="right"/>
    </xf>
    <xf numFmtId="3" fontId="14" fillId="0" borderId="12" xfId="0" applyNumberFormat="1" applyFont="1" applyFill="1" applyBorder="1" applyAlignment="1">
      <alignment/>
    </xf>
    <xf numFmtId="0" fontId="8" fillId="0" borderId="18" xfId="0" applyFont="1" applyBorder="1" applyAlignment="1">
      <alignment/>
    </xf>
    <xf numFmtId="3" fontId="8" fillId="0" borderId="18" xfId="0" applyNumberFormat="1" applyFont="1" applyBorder="1" applyAlignment="1">
      <alignment horizontal="right"/>
    </xf>
    <xf numFmtId="3" fontId="8" fillId="0" borderId="18" xfId="0" applyNumberFormat="1" applyFont="1" applyBorder="1" applyAlignment="1">
      <alignment horizontal="right"/>
    </xf>
    <xf numFmtId="3" fontId="8" fillId="0" borderId="17" xfId="0" applyNumberFormat="1" applyFont="1" applyBorder="1" applyAlignment="1">
      <alignment horizontal="right"/>
    </xf>
    <xf numFmtId="0" fontId="7" fillId="0" borderId="12" xfId="0" applyFont="1" applyBorder="1" applyAlignment="1">
      <alignment horizontal="right"/>
    </xf>
    <xf numFmtId="0" fontId="43" fillId="0" borderId="27" xfId="59" applyFill="1" applyBorder="1">
      <alignment/>
      <protection/>
    </xf>
    <xf numFmtId="0" fontId="43" fillId="33" borderId="0" xfId="59" applyFill="1" applyBorder="1">
      <alignment/>
      <protection/>
    </xf>
    <xf numFmtId="3" fontId="7" fillId="0" borderId="27" xfId="61" applyNumberFormat="1" applyFont="1" applyFill="1" applyBorder="1">
      <alignment/>
      <protection/>
    </xf>
    <xf numFmtId="3" fontId="21" fillId="0" borderId="13" xfId="0" applyNumberFormat="1" applyFont="1" applyBorder="1" applyAlignment="1">
      <alignment horizontal="right"/>
    </xf>
    <xf numFmtId="0" fontId="8" fillId="0" borderId="20" xfId="0" applyFont="1" applyBorder="1" applyAlignment="1">
      <alignment horizontal="center"/>
    </xf>
    <xf numFmtId="0" fontId="9" fillId="0" borderId="13" xfId="0" applyFont="1" applyFill="1" applyBorder="1" applyAlignment="1">
      <alignment/>
    </xf>
    <xf numFmtId="3" fontId="21" fillId="0" borderId="13" xfId="0" applyNumberFormat="1" applyFont="1" applyBorder="1" applyAlignment="1">
      <alignment vertical="center"/>
    </xf>
    <xf numFmtId="3" fontId="7" fillId="35" borderId="13" xfId="0" applyNumberFormat="1" applyFont="1" applyFill="1" applyBorder="1" applyAlignment="1">
      <alignment/>
    </xf>
    <xf numFmtId="0" fontId="6" fillId="0" borderId="0" xfId="0" applyFont="1" applyAlignment="1">
      <alignment/>
    </xf>
    <xf numFmtId="0" fontId="6" fillId="0" borderId="0" xfId="0" applyFont="1" applyAlignment="1">
      <alignment/>
    </xf>
    <xf numFmtId="0" fontId="6" fillId="0" borderId="0" xfId="59" applyFont="1" applyProtection="1">
      <alignment/>
      <protection locked="0"/>
    </xf>
    <xf numFmtId="0" fontId="6" fillId="0" borderId="0" xfId="59" applyFont="1" applyFill="1" applyAlignment="1" applyProtection="1">
      <alignment horizontal="center"/>
      <protection locked="0"/>
    </xf>
    <xf numFmtId="0" fontId="7" fillId="0" borderId="0" xfId="61" applyFont="1" applyFill="1" applyProtection="1">
      <alignment/>
      <protection locked="0"/>
    </xf>
    <xf numFmtId="0" fontId="7" fillId="0" borderId="0" xfId="61" applyFont="1" applyFill="1" applyBorder="1" applyProtection="1">
      <alignment/>
      <protection locked="0"/>
    </xf>
    <xf numFmtId="0" fontId="7" fillId="0" borderId="0" xfId="60" applyFont="1" applyFill="1" applyProtection="1">
      <alignment/>
      <protection locked="0"/>
    </xf>
    <xf numFmtId="3" fontId="43" fillId="34" borderId="0" xfId="59" applyNumberFormat="1" applyFill="1" applyProtection="1">
      <alignment/>
      <protection locked="0"/>
    </xf>
    <xf numFmtId="0" fontId="43" fillId="0" borderId="0" xfId="59" applyFill="1" applyProtection="1">
      <alignment/>
      <protection locked="0"/>
    </xf>
    <xf numFmtId="0" fontId="6" fillId="0" borderId="0" xfId="60" applyFont="1" applyFill="1" applyAlignment="1" applyProtection="1">
      <alignment horizontal="center"/>
      <protection locked="0"/>
    </xf>
    <xf numFmtId="0" fontId="6" fillId="0" borderId="0" xfId="60" applyFont="1" applyFill="1" applyProtection="1">
      <alignment/>
      <protection locked="0"/>
    </xf>
    <xf numFmtId="0" fontId="43" fillId="33" borderId="0" xfId="59" applyFill="1" applyProtection="1">
      <alignment/>
      <protection locked="0"/>
    </xf>
    <xf numFmtId="0" fontId="7" fillId="0" borderId="30" xfId="0" applyFont="1" applyBorder="1" applyAlignment="1">
      <alignment/>
    </xf>
    <xf numFmtId="0" fontId="6" fillId="0" borderId="0" xfId="0" applyFont="1" applyBorder="1" applyAlignment="1">
      <alignment/>
    </xf>
    <xf numFmtId="3" fontId="9" fillId="0" borderId="27" xfId="0" applyNumberFormat="1" applyFont="1" applyBorder="1" applyAlignment="1">
      <alignment/>
    </xf>
    <xf numFmtId="0" fontId="6" fillId="0" borderId="0" xfId="0" applyFont="1" applyAlignment="1">
      <alignment horizontal="center"/>
    </xf>
    <xf numFmtId="0" fontId="6" fillId="0" borderId="0" xfId="0" applyFont="1" applyBorder="1" applyAlignment="1">
      <alignment horizontal="center"/>
    </xf>
    <xf numFmtId="0" fontId="8" fillId="0" borderId="16" xfId="0" applyFont="1" applyFill="1" applyBorder="1" applyAlignment="1">
      <alignment horizontal="center" wrapText="1"/>
    </xf>
    <xf numFmtId="0" fontId="8" fillId="0" borderId="26" xfId="0" applyFont="1" applyFill="1" applyBorder="1" applyAlignment="1">
      <alignment horizontal="center" wrapText="1"/>
    </xf>
    <xf numFmtId="0" fontId="8" fillId="0" borderId="18" xfId="0" applyFont="1" applyFill="1" applyBorder="1" applyAlignment="1">
      <alignment horizontal="center" wrapText="1"/>
    </xf>
    <xf numFmtId="0" fontId="8" fillId="0" borderId="27" xfId="0" applyFont="1" applyFill="1" applyBorder="1" applyAlignment="1">
      <alignment horizontal="center" wrapText="1"/>
    </xf>
    <xf numFmtId="0" fontId="8" fillId="0" borderId="10"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1" xfId="0" applyFill="1" applyBorder="1" applyAlignment="1">
      <alignment horizontal="center" vertical="center" wrapText="1"/>
    </xf>
    <xf numFmtId="0" fontId="8" fillId="0" borderId="16" xfId="0" applyFont="1" applyFill="1" applyBorder="1" applyAlignment="1">
      <alignment horizontal="center"/>
    </xf>
    <xf numFmtId="0" fontId="0" fillId="0" borderId="26" xfId="0" applyFill="1" applyBorder="1" applyAlignment="1">
      <alignment horizontal="center"/>
    </xf>
    <xf numFmtId="0" fontId="8" fillId="0" borderId="10" xfId="0" applyFont="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8" fillId="0" borderId="18" xfId="0" applyFont="1" applyBorder="1" applyAlignment="1">
      <alignment horizontal="center" wrapText="1"/>
    </xf>
    <xf numFmtId="0" fontId="8" fillId="0" borderId="26" xfId="0" applyFont="1" applyBorder="1" applyAlignment="1">
      <alignment horizontal="center" wrapText="1"/>
    </xf>
    <xf numFmtId="0" fontId="8" fillId="0" borderId="27" xfId="0" applyFont="1" applyBorder="1" applyAlignment="1">
      <alignment horizontal="center" wrapText="1"/>
    </xf>
    <xf numFmtId="0" fontId="8"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1" xfId="0" applyBorder="1" applyAlignment="1">
      <alignment horizontal="center" vertical="center" wrapText="1"/>
    </xf>
    <xf numFmtId="0" fontId="8" fillId="0" borderId="15" xfId="0" applyFont="1" applyBorder="1" applyAlignment="1">
      <alignment horizontal="center"/>
    </xf>
    <xf numFmtId="0" fontId="0" fillId="0" borderId="20" xfId="0" applyBorder="1" applyAlignment="1">
      <alignment horizontal="center"/>
    </xf>
    <xf numFmtId="0" fontId="8" fillId="0" borderId="16" xfId="0" applyFont="1" applyBorder="1" applyAlignment="1">
      <alignment horizontal="center" wrapText="1"/>
    </xf>
    <xf numFmtId="0" fontId="8" fillId="0" borderId="10" xfId="59" applyFont="1" applyBorder="1" applyAlignment="1">
      <alignment horizontal="center" vertical="center" wrapText="1"/>
      <protection/>
    </xf>
    <xf numFmtId="0" fontId="8" fillId="0" borderId="13" xfId="59" applyFont="1" applyBorder="1" applyAlignment="1">
      <alignment horizontal="center" vertical="center" wrapText="1"/>
      <protection/>
    </xf>
    <xf numFmtId="0" fontId="8" fillId="0" borderId="11" xfId="59" applyFont="1" applyBorder="1" applyAlignment="1">
      <alignment horizontal="center" vertical="center" wrapText="1"/>
      <protection/>
    </xf>
    <xf numFmtId="0" fontId="8" fillId="0" borderId="15" xfId="59" applyFont="1" applyBorder="1" applyAlignment="1">
      <alignment horizontal="center"/>
      <protection/>
    </xf>
    <xf numFmtId="0" fontId="43" fillId="0" borderId="20" xfId="59" applyBorder="1" applyAlignment="1">
      <alignment horizontal="center"/>
      <protection/>
    </xf>
    <xf numFmtId="0" fontId="8" fillId="0" borderId="16" xfId="59" applyFont="1" applyBorder="1" applyAlignment="1">
      <alignment horizontal="center" wrapText="1"/>
      <protection/>
    </xf>
    <xf numFmtId="0" fontId="8" fillId="0" borderId="26" xfId="59" applyFont="1" applyBorder="1" applyAlignment="1">
      <alignment horizontal="center" wrapText="1"/>
      <protection/>
    </xf>
    <xf numFmtId="0" fontId="8" fillId="0" borderId="17" xfId="59" applyFont="1" applyBorder="1" applyAlignment="1">
      <alignment horizontal="center" wrapText="1"/>
      <protection/>
    </xf>
    <xf numFmtId="0" fontId="8" fillId="0" borderId="21" xfId="59" applyFont="1" applyBorder="1" applyAlignment="1">
      <alignment horizontal="center" wrapText="1"/>
      <protection/>
    </xf>
    <xf numFmtId="0" fontId="6" fillId="0" borderId="0" xfId="60" applyFont="1" applyFill="1" applyAlignment="1" applyProtection="1">
      <alignment horizontal="center"/>
      <protection locked="0"/>
    </xf>
    <xf numFmtId="0" fontId="26" fillId="0" borderId="0" xfId="60" applyFont="1" applyAlignment="1">
      <alignment horizontal="center"/>
      <protection/>
    </xf>
    <xf numFmtId="0" fontId="7" fillId="0" borderId="30" xfId="60" applyFont="1" applyFill="1" applyBorder="1" applyAlignment="1">
      <alignment horizontal="center"/>
      <protection/>
    </xf>
    <xf numFmtId="0" fontId="8" fillId="0" borderId="10" xfId="0" applyFont="1"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8" fillId="0" borderId="16" xfId="0" applyFont="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xf>
    <xf numFmtId="0" fontId="0" fillId="0" borderId="19" xfId="0" applyBorder="1" applyAlignment="1">
      <alignment/>
    </xf>
    <xf numFmtId="0" fontId="0" fillId="0" borderId="20" xfId="0" applyBorder="1" applyAlignment="1">
      <alignment/>
    </xf>
    <xf numFmtId="0" fontId="8" fillId="0" borderId="16"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17" xfId="0" applyFill="1" applyBorder="1" applyAlignment="1">
      <alignment horizontal="center" vertical="center" wrapText="1"/>
    </xf>
    <xf numFmtId="0" fontId="8" fillId="0" borderId="15" xfId="0" applyFont="1" applyFill="1" applyBorder="1" applyAlignment="1">
      <alignment horizontal="center"/>
    </xf>
    <xf numFmtId="0" fontId="0" fillId="0" borderId="19" xfId="0" applyFill="1" applyBorder="1" applyAlignment="1">
      <alignment horizontal="center"/>
    </xf>
    <xf numFmtId="0" fontId="0" fillId="0" borderId="19" xfId="0" applyFill="1" applyBorder="1" applyAlignment="1">
      <alignment/>
    </xf>
    <xf numFmtId="0" fontId="0" fillId="0" borderId="20" xfId="0" applyFill="1" applyBorder="1" applyAlignment="1">
      <alignment/>
    </xf>
    <xf numFmtId="0" fontId="6" fillId="0" borderId="0" xfId="0" applyFont="1" applyFill="1" applyAlignment="1">
      <alignment horizontal="center"/>
    </xf>
    <xf numFmtId="0" fontId="0" fillId="0" borderId="0" xfId="0" applyFill="1" applyAlignment="1">
      <alignment/>
    </xf>
    <xf numFmtId="0" fontId="8" fillId="0" borderId="10" xfId="0" applyFont="1" applyFill="1" applyBorder="1" applyAlignment="1">
      <alignment horizontal="center" wrapText="1"/>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8" xfId="0" applyFill="1" applyBorder="1" applyAlignment="1">
      <alignment horizontal="center" wrapText="1"/>
    </xf>
    <xf numFmtId="0" fontId="0" fillId="0" borderId="17" xfId="0" applyFill="1" applyBorder="1" applyAlignment="1">
      <alignment horizontal="center" wrapText="1"/>
    </xf>
    <xf numFmtId="0" fontId="8" fillId="0" borderId="26" xfId="59" applyFont="1" applyFill="1" applyBorder="1" applyAlignment="1">
      <alignment horizontal="center" vertical="center" wrapText="1"/>
      <protection/>
    </xf>
    <xf numFmtId="0" fontId="8" fillId="0" borderId="27" xfId="59" applyFont="1" applyFill="1" applyBorder="1" applyAlignment="1">
      <alignment horizontal="center" vertical="center" wrapText="1"/>
      <protection/>
    </xf>
    <xf numFmtId="0" fontId="8" fillId="0" borderId="21" xfId="59" applyFont="1" applyFill="1" applyBorder="1" applyAlignment="1">
      <alignment horizontal="center" vertical="center" wrapText="1"/>
      <protection/>
    </xf>
    <xf numFmtId="0" fontId="8" fillId="0" borderId="15" xfId="59" applyFont="1" applyFill="1" applyBorder="1" applyAlignment="1">
      <alignment horizontal="center" vertical="center"/>
      <protection/>
    </xf>
    <xf numFmtId="0" fontId="43" fillId="0" borderId="19" xfId="59" applyFill="1" applyBorder="1" applyAlignment="1">
      <alignment horizontal="center" vertical="center"/>
      <protection/>
    </xf>
    <xf numFmtId="0" fontId="43" fillId="0" borderId="20" xfId="59" applyFill="1" applyBorder="1" applyAlignment="1">
      <alignment horizontal="center" vertical="center"/>
      <protection/>
    </xf>
    <xf numFmtId="0" fontId="8" fillId="0" borderId="19" xfId="59" applyFont="1" applyFill="1" applyBorder="1" applyAlignment="1">
      <alignment horizontal="center" vertical="center"/>
      <protection/>
    </xf>
    <xf numFmtId="0" fontId="43" fillId="0" borderId="19" xfId="59" applyFill="1" applyBorder="1" applyAlignment="1">
      <alignment vertical="center"/>
      <protection/>
    </xf>
    <xf numFmtId="0" fontId="8" fillId="0" borderId="10" xfId="59" applyFont="1" applyFill="1" applyBorder="1" applyAlignment="1">
      <alignment horizontal="center" vertical="center" wrapText="1"/>
      <protection/>
    </xf>
    <xf numFmtId="0" fontId="43" fillId="0" borderId="13" xfId="59" applyFill="1" applyBorder="1" applyAlignment="1">
      <alignment horizontal="center" vertical="center" wrapText="1"/>
      <protection/>
    </xf>
    <xf numFmtId="0" fontId="43" fillId="0" borderId="11" xfId="59" applyFill="1" applyBorder="1" applyAlignment="1">
      <alignment horizontal="center" vertical="center" wrapText="1"/>
      <protection/>
    </xf>
    <xf numFmtId="0" fontId="43" fillId="0" borderId="27" xfId="59" applyFill="1" applyBorder="1" applyAlignment="1">
      <alignment horizontal="center" vertical="center" wrapText="1"/>
      <protection/>
    </xf>
    <xf numFmtId="0" fontId="43" fillId="0" borderId="21" xfId="59" applyFill="1" applyBorder="1" applyAlignment="1">
      <alignment horizontal="center" vertical="center" wrapText="1"/>
      <protection/>
    </xf>
    <xf numFmtId="0" fontId="6" fillId="0" borderId="0" xfId="61" applyFont="1" applyFill="1" applyAlignment="1">
      <alignment horizontal="center"/>
      <protection/>
    </xf>
    <xf numFmtId="0" fontId="7" fillId="0" borderId="30" xfId="61" applyFont="1" applyFill="1" applyBorder="1" applyAlignment="1">
      <alignment horizontal="right"/>
      <protection/>
    </xf>
    <xf numFmtId="0" fontId="8" fillId="0" borderId="16" xfId="59" applyFont="1" applyFill="1" applyBorder="1" applyAlignment="1">
      <alignment horizontal="center" vertical="center" wrapText="1"/>
      <protection/>
    </xf>
    <xf numFmtId="0" fontId="43" fillId="0" borderId="18" xfId="59" applyFill="1" applyBorder="1" applyAlignment="1">
      <alignment horizontal="center" vertical="center" wrapText="1"/>
      <protection/>
    </xf>
    <xf numFmtId="0" fontId="43" fillId="0" borderId="17" xfId="59" applyFill="1" applyBorder="1" applyAlignment="1">
      <alignment horizontal="center" vertical="center" wrapText="1"/>
      <protection/>
    </xf>
    <xf numFmtId="0" fontId="8" fillId="0" borderId="13" xfId="59" applyFont="1" applyFill="1" applyBorder="1" applyAlignment="1">
      <alignment horizontal="center" vertical="center" wrapText="1"/>
      <protection/>
    </xf>
    <xf numFmtId="0" fontId="8" fillId="0" borderId="11" xfId="59" applyFont="1" applyFill="1" applyBorder="1" applyAlignment="1">
      <alignment horizontal="center" vertical="center" wrapText="1"/>
      <protection/>
    </xf>
    <xf numFmtId="0" fontId="6" fillId="0" borderId="0" xfId="0" applyFont="1" applyAlignment="1">
      <alignment horizontal="center"/>
    </xf>
    <xf numFmtId="0" fontId="6" fillId="0" borderId="0" xfId="0" applyFont="1" applyBorder="1" applyAlignment="1">
      <alignment horizontal="center"/>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24" fillId="0" borderId="0" xfId="54" applyFont="1" applyAlignment="1">
      <alignment/>
      <protection/>
    </xf>
    <xf numFmtId="0" fontId="26" fillId="0" borderId="0" xfId="0" applyFont="1" applyAlignment="1">
      <alignment/>
    </xf>
    <xf numFmtId="0" fontId="24" fillId="0" borderId="0" xfId="54" applyFont="1" applyAlignment="1">
      <alignment horizontal="center" vertical="center"/>
      <protection/>
    </xf>
    <xf numFmtId="0" fontId="13" fillId="0" borderId="0" xfId="0" applyFont="1" applyAlignment="1">
      <alignment horizontal="center" vertical="center"/>
    </xf>
    <xf numFmtId="0" fontId="25" fillId="0" borderId="0" xfId="0" applyFont="1" applyAlignment="1">
      <alignment horizontal="center" vertical="center"/>
    </xf>
    <xf numFmtId="0" fontId="6" fillId="0" borderId="0" xfId="0" applyFont="1" applyAlignment="1">
      <alignment horizontal="left"/>
    </xf>
  </cellXfs>
  <cellStyles count="56">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Normál 3" xfId="55"/>
    <cellStyle name="Normál 4" xfId="56"/>
    <cellStyle name="Normál 4 2" xfId="57"/>
    <cellStyle name="Normál 4 2 2" xfId="58"/>
    <cellStyle name="Normál 4 3" xfId="59"/>
    <cellStyle name="Normál_Munka1" xfId="60"/>
    <cellStyle name="Normál_Munka2" xfId="61"/>
    <cellStyle name="Összesen" xfId="62"/>
    <cellStyle name="Currency" xfId="63"/>
    <cellStyle name="Currency [0]" xfId="64"/>
    <cellStyle name="Rossz" xfId="65"/>
    <cellStyle name="Semleges" xfId="66"/>
    <cellStyle name="Számítás" xfId="67"/>
    <cellStyle name="Percent" xfId="68"/>
    <cellStyle name="Százalék 2"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Ktar_ktgvet&#233;s2019.eredet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3"/>
      <sheetName val="5.3"/>
      <sheetName val="7-8.mell."/>
      <sheetName val="9.1-9.2"/>
      <sheetName val="11-11.2"/>
      <sheetName val="14 mell."/>
    </sheetNames>
    <sheetDataSet>
      <sheetData sheetId="1">
        <row r="13">
          <cell r="C13">
            <v>139810</v>
          </cell>
        </row>
        <row r="15">
          <cell r="C15">
            <v>129512</v>
          </cell>
        </row>
        <row r="17">
          <cell r="C17">
            <v>72137</v>
          </cell>
        </row>
        <row r="19">
          <cell r="C19">
            <v>41453</v>
          </cell>
        </row>
        <row r="21">
          <cell r="C21">
            <v>35168</v>
          </cell>
        </row>
        <row r="23">
          <cell r="C23">
            <v>6285</v>
          </cell>
        </row>
        <row r="25">
          <cell r="C25">
            <v>220936</v>
          </cell>
        </row>
        <row r="27">
          <cell r="C27">
            <v>134935</v>
          </cell>
        </row>
        <row r="29">
          <cell r="C29">
            <v>86001</v>
          </cell>
        </row>
        <row r="31">
          <cell r="C31">
            <v>62455</v>
          </cell>
        </row>
        <row r="33">
          <cell r="C33">
            <v>160583</v>
          </cell>
        </row>
        <row r="35">
          <cell r="C35">
            <v>63968</v>
          </cell>
        </row>
        <row r="37">
          <cell r="C37">
            <v>11739</v>
          </cell>
        </row>
        <row r="39">
          <cell r="C39">
            <v>12813</v>
          </cell>
        </row>
        <row r="41">
          <cell r="C41">
            <v>68174</v>
          </cell>
        </row>
        <row r="43">
          <cell r="C43">
            <v>3889</v>
          </cell>
        </row>
        <row r="45">
          <cell r="C45">
            <v>53713</v>
          </cell>
        </row>
        <row r="47">
          <cell r="C47">
            <v>458961</v>
          </cell>
        </row>
        <row r="49">
          <cell r="C49">
            <v>44875</v>
          </cell>
        </row>
        <row r="51">
          <cell r="C51">
            <v>29115</v>
          </cell>
        </row>
        <row r="53">
          <cell r="C53">
            <v>384971</v>
          </cell>
        </row>
        <row r="55">
          <cell r="C55">
            <v>38325</v>
          </cell>
        </row>
        <row r="57">
          <cell r="C57">
            <v>10330</v>
          </cell>
        </row>
        <row r="59">
          <cell r="C59">
            <v>10531</v>
          </cell>
        </row>
        <row r="61">
          <cell r="C61">
            <v>9601</v>
          </cell>
        </row>
        <row r="63">
          <cell r="C63">
            <v>12070</v>
          </cell>
        </row>
        <row r="65">
          <cell r="C65">
            <v>26136</v>
          </cell>
        </row>
        <row r="67">
          <cell r="C67">
            <v>25766</v>
          </cell>
        </row>
        <row r="69">
          <cell r="C69">
            <v>39648</v>
          </cell>
        </row>
        <row r="71">
          <cell r="C71">
            <v>6279</v>
          </cell>
        </row>
        <row r="73">
          <cell r="C73">
            <v>1214</v>
          </cell>
        </row>
        <row r="75">
          <cell r="C75">
            <v>6539</v>
          </cell>
        </row>
        <row r="77">
          <cell r="C77">
            <v>34821</v>
          </cell>
        </row>
        <row r="79">
          <cell r="C79">
            <v>13260</v>
          </cell>
        </row>
        <row r="81">
          <cell r="C81">
            <v>20859</v>
          </cell>
        </row>
        <row r="83">
          <cell r="C83">
            <v>3397</v>
          </cell>
        </row>
        <row r="85">
          <cell r="C85">
            <v>1956</v>
          </cell>
        </row>
        <row r="87">
          <cell r="C87">
            <v>60893</v>
          </cell>
        </row>
        <row r="89">
          <cell r="C89">
            <v>23209</v>
          </cell>
        </row>
        <row r="91">
          <cell r="C91">
            <v>20195</v>
          </cell>
        </row>
        <row r="93">
          <cell r="C93">
            <v>11656</v>
          </cell>
        </row>
        <row r="95">
          <cell r="C95">
            <v>6291</v>
          </cell>
        </row>
        <row r="97">
          <cell r="C97">
            <v>39</v>
          </cell>
        </row>
        <row r="99">
          <cell r="C99">
            <v>1956</v>
          </cell>
        </row>
        <row r="101">
          <cell r="C101">
            <v>1339560</v>
          </cell>
        </row>
        <row r="103">
          <cell r="C103">
            <v>945682</v>
          </cell>
        </row>
        <row r="105">
          <cell r="C105">
            <v>393878</v>
          </cell>
        </row>
        <row r="106">
          <cell r="C106">
            <v>0</v>
          </cell>
        </row>
        <row r="108">
          <cell r="C108">
            <v>1339560</v>
          </cell>
        </row>
        <row r="109">
          <cell r="C10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86"/>
  <sheetViews>
    <sheetView zoomScalePageLayoutView="0" workbookViewId="0" topLeftCell="A31">
      <selection activeCell="A31" sqref="A31"/>
    </sheetView>
  </sheetViews>
  <sheetFormatPr defaultColWidth="9.140625" defaultRowHeight="12.75"/>
  <cols>
    <col min="1" max="1" width="6.7109375" style="0" customWidth="1"/>
    <col min="2" max="2" width="53.57421875" style="0" customWidth="1"/>
    <col min="3" max="3" width="26.7109375" style="0" customWidth="1"/>
    <col min="4" max="4" width="22.8515625" style="0" customWidth="1"/>
    <col min="5" max="5" width="12.7109375" style="0" customWidth="1"/>
    <col min="6" max="6" width="6.7109375" style="0" customWidth="1"/>
    <col min="7" max="7" width="31.7109375" style="0" customWidth="1"/>
    <col min="8" max="10" width="11.7109375" style="0" customWidth="1"/>
  </cols>
  <sheetData>
    <row r="1" spans="1:10" ht="15.75">
      <c r="A1" s="26" t="s">
        <v>687</v>
      </c>
      <c r="B1" s="26"/>
      <c r="C1" s="26"/>
      <c r="D1" s="24"/>
      <c r="E1" s="24"/>
      <c r="F1" s="26"/>
      <c r="G1" s="26"/>
      <c r="H1" s="26"/>
      <c r="I1" s="24"/>
      <c r="J1" s="24"/>
    </row>
    <row r="2" spans="1:10" ht="15.75">
      <c r="A2" s="26"/>
      <c r="B2" s="26"/>
      <c r="C2" s="26"/>
      <c r="D2" s="24"/>
      <c r="E2" s="24"/>
      <c r="F2" s="26"/>
      <c r="G2" s="26"/>
      <c r="H2" s="26"/>
      <c r="I2" s="24"/>
      <c r="J2" s="24"/>
    </row>
    <row r="3" spans="1:10" ht="15.75">
      <c r="A3" s="584" t="s">
        <v>0</v>
      </c>
      <c r="B3" s="584"/>
      <c r="C3" s="584"/>
      <c r="D3" s="29"/>
      <c r="E3" s="19"/>
      <c r="F3" s="38"/>
      <c r="G3" s="4"/>
      <c r="H3" s="38"/>
      <c r="I3" s="29"/>
      <c r="J3" s="19"/>
    </row>
    <row r="4" spans="1:10" ht="15.75">
      <c r="A4" s="585" t="s">
        <v>673</v>
      </c>
      <c r="B4" s="585"/>
      <c r="C4" s="585"/>
      <c r="D4" s="19"/>
      <c r="E4" s="25"/>
      <c r="F4" s="38"/>
      <c r="G4" s="38"/>
      <c r="H4" s="38"/>
      <c r="I4" s="19"/>
      <c r="J4" s="25"/>
    </row>
    <row r="5" spans="1:10" ht="15.75">
      <c r="A5" s="585" t="s">
        <v>1</v>
      </c>
      <c r="B5" s="585"/>
      <c r="C5" s="585"/>
      <c r="D5" s="36"/>
      <c r="E5" s="25"/>
      <c r="F5" s="38"/>
      <c r="G5" s="38"/>
      <c r="H5" s="38"/>
      <c r="I5" s="36"/>
      <c r="J5" s="25"/>
    </row>
    <row r="6" spans="1:10" ht="15.75">
      <c r="A6" s="38"/>
      <c r="B6" s="38"/>
      <c r="C6" s="38"/>
      <c r="D6" s="36"/>
      <c r="E6" s="25"/>
      <c r="F6" s="38"/>
      <c r="G6" s="38"/>
      <c r="H6" s="38"/>
      <c r="I6" s="36"/>
      <c r="J6" s="25"/>
    </row>
    <row r="7" spans="1:10" ht="13.5" customHeight="1">
      <c r="A7" s="4" t="s">
        <v>2</v>
      </c>
      <c r="B7" s="4"/>
      <c r="C7" s="5" t="s">
        <v>3</v>
      </c>
      <c r="D7" s="5"/>
      <c r="E7" s="5"/>
      <c r="F7" s="4"/>
      <c r="G7" s="4"/>
      <c r="H7" s="4"/>
      <c r="I7" s="5"/>
      <c r="J7" s="5"/>
    </row>
    <row r="8" spans="1:8" ht="13.5" customHeight="1">
      <c r="A8" s="7" t="s">
        <v>4</v>
      </c>
      <c r="B8" s="16" t="s">
        <v>5</v>
      </c>
      <c r="C8" s="7" t="s">
        <v>585</v>
      </c>
      <c r="D8" s="7" t="s">
        <v>586</v>
      </c>
      <c r="E8" s="19"/>
      <c r="F8" s="19"/>
      <c r="G8" s="19"/>
      <c r="H8" s="19"/>
    </row>
    <row r="9" spans="1:8" ht="13.5" customHeight="1">
      <c r="A9" s="18" t="s">
        <v>7</v>
      </c>
      <c r="B9" s="19"/>
      <c r="C9" s="18" t="s">
        <v>48</v>
      </c>
      <c r="D9" s="18" t="s">
        <v>587</v>
      </c>
      <c r="E9" s="19"/>
      <c r="F9" s="19"/>
      <c r="G9" s="19"/>
      <c r="H9" s="19"/>
    </row>
    <row r="10" spans="1:8" s="198" customFormat="1" ht="18" customHeight="1">
      <c r="A10" s="17" t="s">
        <v>60</v>
      </c>
      <c r="B10" s="69" t="s">
        <v>172</v>
      </c>
      <c r="C10" s="91">
        <v>676292</v>
      </c>
      <c r="D10" s="91">
        <v>703617</v>
      </c>
      <c r="E10" s="25"/>
      <c r="F10" s="25"/>
      <c r="G10" s="25"/>
      <c r="H10" s="25"/>
    </row>
    <row r="11" spans="1:8" s="197" customFormat="1" ht="18" customHeight="1">
      <c r="A11" s="17" t="s">
        <v>173</v>
      </c>
      <c r="B11" s="69" t="s">
        <v>174</v>
      </c>
      <c r="C11" s="91">
        <v>0</v>
      </c>
      <c r="D11" s="91"/>
      <c r="E11" s="24"/>
      <c r="F11" s="24"/>
      <c r="G11" s="24"/>
      <c r="H11" s="24"/>
    </row>
    <row r="12" spans="1:8" s="197" customFormat="1" ht="18" customHeight="1">
      <c r="A12" s="22" t="s">
        <v>62</v>
      </c>
      <c r="B12" s="225" t="s">
        <v>160</v>
      </c>
      <c r="C12" s="110">
        <f>SUM(C13:C19)</f>
        <v>1871391</v>
      </c>
      <c r="D12" s="110">
        <f>SUM(D13:D19)</f>
        <v>1877858</v>
      </c>
      <c r="E12" s="24"/>
      <c r="F12" s="24"/>
      <c r="G12" s="24"/>
      <c r="H12" s="24"/>
    </row>
    <row r="13" spans="1:8" ht="18" customHeight="1">
      <c r="A13" s="196"/>
      <c r="B13" s="31" t="s">
        <v>175</v>
      </c>
      <c r="C13" s="90">
        <v>33000</v>
      </c>
      <c r="D13" s="90">
        <v>33000</v>
      </c>
      <c r="E13" s="25"/>
      <c r="F13" s="25"/>
      <c r="G13" s="25"/>
      <c r="H13" s="25"/>
    </row>
    <row r="14" spans="1:8" ht="18" customHeight="1">
      <c r="A14" s="196"/>
      <c r="B14" s="31" t="s">
        <v>176</v>
      </c>
      <c r="C14" s="90">
        <v>287000</v>
      </c>
      <c r="D14" s="90">
        <v>287000</v>
      </c>
      <c r="E14" s="25"/>
      <c r="F14" s="25"/>
      <c r="G14" s="25"/>
      <c r="H14" s="25"/>
    </row>
    <row r="15" spans="1:8" ht="18" customHeight="1">
      <c r="A15" s="196"/>
      <c r="B15" s="31" t="s">
        <v>177</v>
      </c>
      <c r="C15" s="90">
        <v>1410000</v>
      </c>
      <c r="D15" s="568">
        <v>1416467</v>
      </c>
      <c r="E15" s="25"/>
      <c r="F15" s="25"/>
      <c r="G15" s="25"/>
      <c r="H15" s="25"/>
    </row>
    <row r="16" spans="1:8" ht="18" customHeight="1">
      <c r="A16" s="196"/>
      <c r="B16" s="31" t="s">
        <v>306</v>
      </c>
      <c r="C16" s="90">
        <v>134000</v>
      </c>
      <c r="D16" s="90">
        <v>134000</v>
      </c>
      <c r="E16" s="25"/>
      <c r="F16" s="25"/>
      <c r="G16" s="25"/>
      <c r="H16" s="25"/>
    </row>
    <row r="17" spans="1:8" ht="18" customHeight="1">
      <c r="A17" s="196"/>
      <c r="B17" s="31" t="s">
        <v>307</v>
      </c>
      <c r="C17" s="90">
        <v>491</v>
      </c>
      <c r="D17" s="90">
        <v>491</v>
      </c>
      <c r="E17" s="25"/>
      <c r="F17" s="25"/>
      <c r="G17" s="25"/>
      <c r="H17" s="25"/>
    </row>
    <row r="18" spans="1:8" ht="18" customHeight="1">
      <c r="A18" s="196"/>
      <c r="B18" s="31" t="s">
        <v>308</v>
      </c>
      <c r="C18" s="90">
        <v>1600</v>
      </c>
      <c r="D18" s="90">
        <v>1600</v>
      </c>
      <c r="E18" s="25"/>
      <c r="F18" s="25"/>
      <c r="G18" s="25"/>
      <c r="H18" s="25"/>
    </row>
    <row r="19" spans="1:8" ht="18" customHeight="1">
      <c r="A19" s="204"/>
      <c r="B19" s="28" t="s">
        <v>178</v>
      </c>
      <c r="C19" s="114">
        <v>5300</v>
      </c>
      <c r="D19" s="114">
        <v>5300</v>
      </c>
      <c r="E19" s="25"/>
      <c r="F19" s="25"/>
      <c r="G19" s="25"/>
      <c r="H19" s="25"/>
    </row>
    <row r="20" spans="1:8" s="198" customFormat="1" ht="18" customHeight="1">
      <c r="A20" s="17" t="s">
        <v>101</v>
      </c>
      <c r="B20" s="69" t="s">
        <v>179</v>
      </c>
      <c r="C20" s="91">
        <f>'4.mell'!G51</f>
        <v>476718</v>
      </c>
      <c r="D20" s="91">
        <f>'4.mell'!G52</f>
        <v>485717</v>
      </c>
      <c r="E20" s="25"/>
      <c r="F20" s="25"/>
      <c r="G20" s="25"/>
      <c r="H20" s="25"/>
    </row>
    <row r="21" spans="1:8" s="197" customFormat="1" ht="18" customHeight="1">
      <c r="A21" s="17" t="s">
        <v>180</v>
      </c>
      <c r="B21" s="69" t="s">
        <v>181</v>
      </c>
      <c r="C21" s="180">
        <v>17854</v>
      </c>
      <c r="D21" s="180">
        <f>'4.mell'!H52</f>
        <v>17870</v>
      </c>
      <c r="E21" s="24"/>
      <c r="F21" s="24"/>
      <c r="G21" s="24"/>
      <c r="H21" s="24"/>
    </row>
    <row r="22" spans="1:8" ht="18" customHeight="1">
      <c r="A22" s="70" t="s">
        <v>182</v>
      </c>
      <c r="B22" s="189" t="s">
        <v>183</v>
      </c>
      <c r="C22" s="148">
        <f>SUM(C23:C24)</f>
        <v>114337</v>
      </c>
      <c r="D22" s="148">
        <f>SUM(D23:D24)</f>
        <v>91444</v>
      </c>
      <c r="E22" s="25"/>
      <c r="F22" s="25"/>
      <c r="G22" s="25"/>
      <c r="H22" s="25"/>
    </row>
    <row r="23" spans="1:8" ht="18" customHeight="1">
      <c r="A23" s="196"/>
      <c r="B23" s="31" t="s">
        <v>195</v>
      </c>
      <c r="C23" s="90">
        <v>84010</v>
      </c>
      <c r="D23" s="90">
        <f>'4.mell'!I52</f>
        <v>61117</v>
      </c>
      <c r="E23" s="25"/>
      <c r="F23" s="25"/>
      <c r="G23" s="25"/>
      <c r="H23" s="25"/>
    </row>
    <row r="24" spans="1:8" ht="18" customHeight="1">
      <c r="A24" s="204"/>
      <c r="B24" s="28" t="s">
        <v>197</v>
      </c>
      <c r="C24" s="114">
        <v>30327</v>
      </c>
      <c r="D24" s="114">
        <f>'4.mell'!J52</f>
        <v>30327</v>
      </c>
      <c r="E24" s="25"/>
      <c r="F24" s="25"/>
      <c r="G24" s="25"/>
      <c r="H24" s="25"/>
    </row>
    <row r="25" spans="1:8" ht="18" customHeight="1">
      <c r="A25" s="70" t="s">
        <v>104</v>
      </c>
      <c r="B25" s="189" t="s">
        <v>184</v>
      </c>
      <c r="C25" s="148">
        <f>SUM(C26:C27)</f>
        <v>54895</v>
      </c>
      <c r="D25" s="148">
        <f>SUM(D26:D27)</f>
        <v>54895</v>
      </c>
      <c r="E25" s="25"/>
      <c r="F25" s="25"/>
      <c r="G25" s="25"/>
      <c r="H25" s="25"/>
    </row>
    <row r="26" spans="1:8" ht="18" customHeight="1">
      <c r="A26" s="196"/>
      <c r="B26" s="31" t="s">
        <v>195</v>
      </c>
      <c r="C26" s="90">
        <v>54895</v>
      </c>
      <c r="D26" s="90">
        <f>'4.mell'!K52</f>
        <v>54895</v>
      </c>
      <c r="E26" s="25"/>
      <c r="F26" s="25"/>
      <c r="G26" s="25"/>
      <c r="H26" s="25"/>
    </row>
    <row r="27" spans="1:8" ht="18" customHeight="1">
      <c r="A27" s="204"/>
      <c r="B27" s="28" t="s">
        <v>197</v>
      </c>
      <c r="C27" s="114">
        <v>0</v>
      </c>
      <c r="D27" s="114"/>
      <c r="E27" s="25"/>
      <c r="F27" s="25"/>
      <c r="G27" s="25"/>
      <c r="H27" s="25"/>
    </row>
    <row r="28" spans="1:8" ht="18" customHeight="1">
      <c r="A28" s="81" t="s">
        <v>185</v>
      </c>
      <c r="B28" s="46" t="s">
        <v>186</v>
      </c>
      <c r="C28" s="93">
        <v>1815851</v>
      </c>
      <c r="D28" s="93">
        <f>'4.mell'!M52</f>
        <v>1942247</v>
      </c>
      <c r="E28" s="52"/>
      <c r="F28" s="52"/>
      <c r="G28" s="52"/>
      <c r="H28" s="52"/>
    </row>
    <row r="29" spans="1:8" ht="21.75" customHeight="1">
      <c r="A29" s="9"/>
      <c r="B29" s="202" t="s">
        <v>196</v>
      </c>
      <c r="C29" s="203">
        <f>SUM(C10:C12,C20:C22,C25,C28)</f>
        <v>5027338</v>
      </c>
      <c r="D29" s="203">
        <f>D10+D12+D20+D21+D22+D25+D28</f>
        <v>5173648</v>
      </c>
      <c r="E29" s="37"/>
      <c r="F29" s="37"/>
      <c r="G29" s="37"/>
      <c r="H29" s="37"/>
    </row>
    <row r="30" spans="1:10" ht="12.75" customHeight="1">
      <c r="A30" s="19"/>
      <c r="B30" s="24"/>
      <c r="C30" s="24"/>
      <c r="D30" s="24"/>
      <c r="E30" s="24"/>
      <c r="F30" s="37"/>
      <c r="G30" s="37"/>
      <c r="H30" s="37"/>
      <c r="I30" s="37"/>
      <c r="J30" s="37"/>
    </row>
    <row r="31" spans="1:10" ht="15.75">
      <c r="A31" s="26" t="s">
        <v>688</v>
      </c>
      <c r="B31" s="26"/>
      <c r="C31" s="26"/>
      <c r="D31" s="24"/>
      <c r="E31" s="24"/>
      <c r="F31" s="37"/>
      <c r="G31" s="37"/>
      <c r="H31" s="37"/>
      <c r="I31" s="37"/>
      <c r="J31" s="37"/>
    </row>
    <row r="32" spans="1:10" ht="15.75">
      <c r="A32" s="36"/>
      <c r="B32" s="19"/>
      <c r="C32" s="19"/>
      <c r="D32" s="19"/>
      <c r="E32" s="19"/>
      <c r="F32" s="37"/>
      <c r="G32" s="37"/>
      <c r="H32" s="37"/>
      <c r="I32" s="37"/>
      <c r="J32" s="37"/>
    </row>
    <row r="33" spans="1:10" ht="15.75">
      <c r="A33" s="584" t="s">
        <v>0</v>
      </c>
      <c r="B33" s="584"/>
      <c r="C33" s="584"/>
      <c r="D33" s="29"/>
      <c r="E33" s="19"/>
      <c r="F33" s="37"/>
      <c r="G33" s="37"/>
      <c r="H33" s="37"/>
      <c r="I33" s="37"/>
      <c r="J33" s="37"/>
    </row>
    <row r="34" spans="1:10" ht="15.75">
      <c r="A34" s="585" t="s">
        <v>673</v>
      </c>
      <c r="B34" s="585"/>
      <c r="C34" s="585"/>
      <c r="D34" s="19"/>
      <c r="E34" s="25"/>
      <c r="F34" s="37"/>
      <c r="G34" s="37"/>
      <c r="H34" s="37"/>
      <c r="I34" s="37"/>
      <c r="J34" s="37"/>
    </row>
    <row r="35" spans="1:10" ht="15.75">
      <c r="A35" s="585" t="s">
        <v>1</v>
      </c>
      <c r="B35" s="585"/>
      <c r="C35" s="585"/>
      <c r="D35" s="36"/>
      <c r="E35" s="25"/>
      <c r="F35" s="37"/>
      <c r="G35" s="37"/>
      <c r="H35" s="37"/>
      <c r="I35" s="37"/>
      <c r="J35" s="37"/>
    </row>
    <row r="36" spans="1:10" ht="15" customHeight="1">
      <c r="A36" s="19"/>
      <c r="B36" s="19"/>
      <c r="C36" s="19"/>
      <c r="D36" s="19"/>
      <c r="E36" s="19"/>
      <c r="F36" s="37"/>
      <c r="G36" s="37"/>
      <c r="H36" s="37"/>
      <c r="I36" s="37"/>
      <c r="J36" s="37"/>
    </row>
    <row r="37" spans="1:10" ht="15" customHeight="1">
      <c r="A37" s="4" t="s">
        <v>20</v>
      </c>
      <c r="B37" s="4"/>
      <c r="C37" s="5" t="s">
        <v>21</v>
      </c>
      <c r="D37" s="5"/>
      <c r="E37" s="5"/>
      <c r="F37" s="37"/>
      <c r="G37" s="37"/>
      <c r="H37" s="37"/>
      <c r="I37" s="37"/>
      <c r="J37" s="37"/>
    </row>
    <row r="38" spans="1:8" ht="18" customHeight="1">
      <c r="A38" s="7" t="s">
        <v>4</v>
      </c>
      <c r="B38" s="7" t="s">
        <v>5</v>
      </c>
      <c r="C38" s="7" t="s">
        <v>585</v>
      </c>
      <c r="D38" s="7" t="s">
        <v>586</v>
      </c>
      <c r="E38" s="37"/>
      <c r="F38" s="37"/>
      <c r="G38" s="37"/>
      <c r="H38" s="37"/>
    </row>
    <row r="39" spans="1:8" ht="18" customHeight="1">
      <c r="A39" s="18" t="s">
        <v>7</v>
      </c>
      <c r="B39" s="18"/>
      <c r="C39" s="18" t="s">
        <v>48</v>
      </c>
      <c r="D39" s="18" t="s">
        <v>587</v>
      </c>
      <c r="E39" s="37"/>
      <c r="F39" s="37"/>
      <c r="G39" s="37"/>
      <c r="H39" s="37"/>
    </row>
    <row r="40" spans="1:8" s="198" customFormat="1" ht="18" customHeight="1">
      <c r="A40" s="22" t="s">
        <v>60</v>
      </c>
      <c r="B40" s="27" t="s">
        <v>83</v>
      </c>
      <c r="C40" s="124">
        <f>'5.mell'!C49</f>
        <v>882179</v>
      </c>
      <c r="D40" s="124">
        <f>'5.mell'!C50</f>
        <v>892570</v>
      </c>
      <c r="E40" s="3"/>
      <c r="F40" s="3"/>
      <c r="G40" s="3"/>
      <c r="H40" s="3"/>
    </row>
    <row r="41" spans="1:8" s="197" customFormat="1" ht="18" customHeight="1">
      <c r="A41" s="17" t="s">
        <v>61</v>
      </c>
      <c r="B41" s="69" t="s">
        <v>84</v>
      </c>
      <c r="C41" s="91">
        <f>'5.mell'!D49</f>
        <v>166605</v>
      </c>
      <c r="D41" s="91">
        <f>'5.mell'!D50</f>
        <v>168866</v>
      </c>
      <c r="E41" s="199"/>
      <c r="F41" s="199"/>
      <c r="G41" s="199"/>
      <c r="H41" s="199"/>
    </row>
    <row r="42" spans="1:8" s="197" customFormat="1" ht="18" customHeight="1">
      <c r="A42" s="17" t="s">
        <v>62</v>
      </c>
      <c r="B42" s="69" t="s">
        <v>106</v>
      </c>
      <c r="C42" s="91">
        <f>'5.mell'!E49</f>
        <v>1147213</v>
      </c>
      <c r="D42" s="91">
        <f>'5.mell'!E50</f>
        <v>1194228</v>
      </c>
      <c r="E42" s="199"/>
      <c r="F42" s="199"/>
      <c r="G42" s="199"/>
      <c r="H42" s="199"/>
    </row>
    <row r="43" spans="1:8" s="197" customFormat="1" ht="18" customHeight="1">
      <c r="A43" s="17" t="s">
        <v>101</v>
      </c>
      <c r="B43" s="69" t="s">
        <v>187</v>
      </c>
      <c r="C43" s="91">
        <f>'5.mell'!F49</f>
        <v>10762</v>
      </c>
      <c r="D43" s="91">
        <f>'5.mell'!F50</f>
        <v>10762</v>
      </c>
      <c r="E43" s="199"/>
      <c r="F43" s="199"/>
      <c r="G43" s="199"/>
      <c r="H43" s="199"/>
    </row>
    <row r="44" spans="1:8" s="197" customFormat="1" ht="18" customHeight="1">
      <c r="A44" s="22" t="s">
        <v>102</v>
      </c>
      <c r="B44" s="27" t="s">
        <v>188</v>
      </c>
      <c r="C44" s="488">
        <f>'5.mell'!G49</f>
        <v>1166420</v>
      </c>
      <c r="D44" s="488">
        <f>'5.mell'!G50</f>
        <v>1175143</v>
      </c>
      <c r="E44" s="525"/>
      <c r="F44" s="199"/>
      <c r="G44" s="199"/>
      <c r="H44" s="199"/>
    </row>
    <row r="45" spans="1:8" s="198" customFormat="1" ht="18" customHeight="1">
      <c r="A45" s="68"/>
      <c r="B45" s="31" t="s">
        <v>274</v>
      </c>
      <c r="C45" s="90">
        <f>C44-C46</f>
        <v>315166</v>
      </c>
      <c r="D45" s="90">
        <f>D44-D46</f>
        <v>321633</v>
      </c>
      <c r="E45" s="3"/>
      <c r="F45" s="3"/>
      <c r="G45" s="3"/>
      <c r="H45" s="3"/>
    </row>
    <row r="46" spans="1:8" ht="18" customHeight="1">
      <c r="A46" s="205"/>
      <c r="B46" s="28" t="s">
        <v>189</v>
      </c>
      <c r="C46" s="114">
        <f>'5.1'!H90</f>
        <v>851254</v>
      </c>
      <c r="D46" s="114">
        <f>'5.1'!H99</f>
        <v>853510</v>
      </c>
      <c r="E46" s="3"/>
      <c r="F46" s="3"/>
      <c r="G46" s="3"/>
      <c r="H46" s="3"/>
    </row>
    <row r="47" spans="1:8" s="197" customFormat="1" ht="18" customHeight="1">
      <c r="A47" s="17" t="s">
        <v>103</v>
      </c>
      <c r="B47" s="69" t="s">
        <v>108</v>
      </c>
      <c r="C47" s="91">
        <f>'5.mell'!H49</f>
        <v>736281</v>
      </c>
      <c r="D47" s="91">
        <f>'5.mell'!H50</f>
        <v>740949</v>
      </c>
      <c r="E47" s="199"/>
      <c r="F47" s="199"/>
      <c r="G47" s="199"/>
      <c r="H47" s="199"/>
    </row>
    <row r="48" spans="1:8" s="198" customFormat="1" ht="18" customHeight="1">
      <c r="A48" s="17" t="s">
        <v>190</v>
      </c>
      <c r="B48" s="69" t="s">
        <v>107</v>
      </c>
      <c r="C48" s="91">
        <f>'5.mell'!I49</f>
        <v>574615</v>
      </c>
      <c r="D48" s="91">
        <f>'5.mell'!I50</f>
        <v>630615</v>
      </c>
      <c r="E48" s="3"/>
      <c r="F48" s="3"/>
      <c r="G48" s="3"/>
      <c r="H48" s="3"/>
    </row>
    <row r="49" spans="1:8" s="197" customFormat="1" ht="18" customHeight="1">
      <c r="A49" s="17" t="s">
        <v>146</v>
      </c>
      <c r="B49" s="69" t="s">
        <v>191</v>
      </c>
      <c r="C49" s="91">
        <f>'5.mell'!J49</f>
        <v>800</v>
      </c>
      <c r="D49" s="91">
        <f>'5.mell'!J50</f>
        <v>18052</v>
      </c>
      <c r="E49" s="199"/>
      <c r="F49" s="199"/>
      <c r="G49" s="199"/>
      <c r="H49" s="199"/>
    </row>
    <row r="50" spans="1:8" s="197" customFormat="1" ht="18" customHeight="1">
      <c r="A50" s="23" t="s">
        <v>192</v>
      </c>
      <c r="B50" s="32" t="s">
        <v>193</v>
      </c>
      <c r="C50" s="123">
        <f>'5.mell'!K49</f>
        <v>342463</v>
      </c>
      <c r="D50" s="123">
        <f>'5.mell'!K50</f>
        <v>342463</v>
      </c>
      <c r="E50" s="199"/>
      <c r="F50" s="199"/>
      <c r="G50" s="199"/>
      <c r="H50" s="199"/>
    </row>
    <row r="51" spans="1:8" ht="18" customHeight="1">
      <c r="A51" s="200"/>
      <c r="B51" s="201" t="s">
        <v>22</v>
      </c>
      <c r="C51" s="224">
        <f>SUM(C40:C44,C47:C50)</f>
        <v>5027338</v>
      </c>
      <c r="D51" s="224">
        <f>SUM(D40:D44,D47:D50)</f>
        <v>5173648</v>
      </c>
      <c r="E51" s="3"/>
      <c r="F51" s="3"/>
      <c r="G51" s="3"/>
      <c r="H51" s="3"/>
    </row>
    <row r="52" spans="1:10" ht="19.5" customHeight="1">
      <c r="A52" s="3"/>
      <c r="B52" s="3"/>
      <c r="C52" s="3"/>
      <c r="D52" s="3"/>
      <c r="E52" s="3"/>
      <c r="G52" s="3"/>
      <c r="H52" s="3"/>
      <c r="I52" s="3"/>
      <c r="J52" s="3"/>
    </row>
    <row r="53" spans="1:10" ht="19.5" customHeight="1">
      <c r="A53" s="5"/>
      <c r="B53" s="5" t="s">
        <v>194</v>
      </c>
      <c r="C53" s="5"/>
      <c r="D53" s="5"/>
      <c r="E53" s="5"/>
      <c r="G53" s="3"/>
      <c r="H53" s="3"/>
      <c r="I53" s="3"/>
      <c r="J53" s="3"/>
    </row>
    <row r="54" spans="1:10" ht="19.5" customHeight="1">
      <c r="A54" s="5"/>
      <c r="B54" s="55"/>
      <c r="C54" s="54"/>
      <c r="D54" s="5"/>
      <c r="E54" s="5"/>
      <c r="G54" s="3"/>
      <c r="H54" s="3"/>
      <c r="I54" s="3"/>
      <c r="J54" s="3"/>
    </row>
    <row r="55" spans="1:10" ht="15" customHeight="1">
      <c r="A55" s="5"/>
      <c r="B55" s="5" t="s">
        <v>23</v>
      </c>
      <c r="C55" s="116">
        <f>SUM(C29)</f>
        <v>5027338</v>
      </c>
      <c r="D55" s="5"/>
      <c r="E55" s="5"/>
      <c r="G55" s="3"/>
      <c r="H55" s="3"/>
      <c r="I55" s="3"/>
      <c r="J55" s="3"/>
    </row>
    <row r="56" spans="1:10" ht="15" customHeight="1">
      <c r="A56" s="5"/>
      <c r="B56" s="5" t="s">
        <v>24</v>
      </c>
      <c r="C56" s="255">
        <f>SUM(C51)</f>
        <v>5027338</v>
      </c>
      <c r="D56" s="5"/>
      <c r="E56" s="121"/>
      <c r="G56" s="3"/>
      <c r="H56" s="3"/>
      <c r="I56" s="3"/>
      <c r="J56" s="3"/>
    </row>
    <row r="57" spans="1:10" ht="15" customHeight="1">
      <c r="A57" s="5"/>
      <c r="B57" s="5" t="s">
        <v>25</v>
      </c>
      <c r="C57" s="116">
        <f>C55-C56</f>
        <v>0</v>
      </c>
      <c r="D57" s="5"/>
      <c r="E57" s="116"/>
      <c r="G57" s="3"/>
      <c r="H57" s="3"/>
      <c r="I57" s="3"/>
      <c r="J57" s="3"/>
    </row>
    <row r="58" spans="1:10" ht="15" customHeight="1">
      <c r="A58" s="5"/>
      <c r="B58" s="25"/>
      <c r="C58" s="25"/>
      <c r="D58" s="5"/>
      <c r="E58" s="5"/>
      <c r="G58" s="3"/>
      <c r="H58" s="3"/>
      <c r="I58" s="3"/>
      <c r="J58" s="3"/>
    </row>
    <row r="59" spans="1:10" ht="15" customHeight="1">
      <c r="A59" s="19"/>
      <c r="B59" s="25"/>
      <c r="C59" s="25"/>
      <c r="D59" s="52"/>
      <c r="E59" s="52"/>
      <c r="G59" s="3"/>
      <c r="H59" s="3"/>
      <c r="I59" s="3"/>
      <c r="J59" s="3"/>
    </row>
    <row r="60" spans="1:10" ht="15" customHeight="1">
      <c r="A60" s="34"/>
      <c r="B60" s="25"/>
      <c r="C60" s="25"/>
      <c r="D60" s="25"/>
      <c r="E60" s="25"/>
      <c r="G60" s="3"/>
      <c r="H60" s="3"/>
      <c r="I60" s="3"/>
      <c r="J60" s="3"/>
    </row>
    <row r="61" spans="1:10" ht="15" customHeight="1">
      <c r="A61" s="34"/>
      <c r="B61" s="25"/>
      <c r="C61" s="25"/>
      <c r="D61" s="25"/>
      <c r="E61" s="25"/>
      <c r="F61" s="3"/>
      <c r="G61" s="3"/>
      <c r="H61" s="3"/>
      <c r="I61" s="3"/>
      <c r="J61" s="3"/>
    </row>
    <row r="62" spans="1:10" ht="15" customHeight="1">
      <c r="A62" s="19"/>
      <c r="B62" s="24"/>
      <c r="C62" s="24"/>
      <c r="D62" s="24"/>
      <c r="E62" s="24"/>
      <c r="F62" s="3"/>
      <c r="G62" s="3"/>
      <c r="H62" s="3"/>
      <c r="I62" s="3"/>
      <c r="J62" s="3"/>
    </row>
    <row r="63" spans="1:10" ht="15" customHeight="1">
      <c r="A63" s="19"/>
      <c r="B63" s="24"/>
      <c r="C63" s="24"/>
      <c r="D63" s="24"/>
      <c r="E63" s="24"/>
      <c r="F63" s="3"/>
      <c r="G63" s="3"/>
      <c r="H63" s="3"/>
      <c r="I63" s="3"/>
      <c r="J63" s="3"/>
    </row>
    <row r="64" spans="1:10" ht="15.75">
      <c r="A64" s="58"/>
      <c r="B64" s="58"/>
      <c r="C64" s="58"/>
      <c r="D64" s="58"/>
      <c r="E64" s="58"/>
      <c r="F64" s="3"/>
      <c r="G64" s="3"/>
      <c r="H64" s="3"/>
      <c r="I64" s="3"/>
      <c r="J64" s="3"/>
    </row>
    <row r="65" spans="1:10" ht="15.75">
      <c r="A65" s="25"/>
      <c r="B65" s="25"/>
      <c r="C65" s="25"/>
      <c r="D65" s="25"/>
      <c r="E65" s="25"/>
      <c r="F65" s="3"/>
      <c r="G65" s="3"/>
      <c r="H65" s="3"/>
      <c r="I65" s="3"/>
      <c r="J65" s="3"/>
    </row>
    <row r="66" spans="1:10" ht="15.75">
      <c r="A66" s="25"/>
      <c r="B66" s="38"/>
      <c r="C66" s="59"/>
      <c r="D66" s="25"/>
      <c r="E66" s="25"/>
      <c r="F66" s="3"/>
      <c r="G66" s="3"/>
      <c r="H66" s="3"/>
      <c r="I66" s="3"/>
      <c r="J66" s="3"/>
    </row>
    <row r="67" spans="1:10" ht="15.75">
      <c r="A67" s="25"/>
      <c r="B67" s="25"/>
      <c r="C67" s="25"/>
      <c r="D67" s="25"/>
      <c r="E67" s="25"/>
      <c r="F67" s="3"/>
      <c r="G67" s="3"/>
      <c r="H67" s="3"/>
      <c r="I67" s="3"/>
      <c r="J67" s="3"/>
    </row>
    <row r="68" spans="1:10" ht="15.75">
      <c r="A68" s="25"/>
      <c r="B68" s="25"/>
      <c r="C68" s="25"/>
      <c r="D68" s="25"/>
      <c r="E68" s="25"/>
      <c r="F68" s="3"/>
      <c r="G68" s="3"/>
      <c r="H68" s="3"/>
      <c r="I68" s="3"/>
      <c r="J68" s="3"/>
    </row>
    <row r="69" spans="1:10" ht="15.75">
      <c r="A69" s="25"/>
      <c r="B69" s="25"/>
      <c r="C69" s="25"/>
      <c r="D69" s="25"/>
      <c r="E69" s="25"/>
      <c r="F69" s="3"/>
      <c r="G69" s="3"/>
      <c r="H69" s="3"/>
      <c r="I69" s="3"/>
      <c r="J69" s="3"/>
    </row>
    <row r="70" spans="1:10" ht="15.75">
      <c r="A70" s="25"/>
      <c r="B70" s="25"/>
      <c r="C70" s="25"/>
      <c r="D70" s="25"/>
      <c r="E70" s="25"/>
      <c r="F70" s="3"/>
      <c r="G70" s="3"/>
      <c r="H70" s="3"/>
      <c r="I70" s="3"/>
      <c r="J70" s="3"/>
    </row>
    <row r="71" spans="1:10" ht="15.75">
      <c r="A71" s="5"/>
      <c r="B71" s="5"/>
      <c r="C71" s="5"/>
      <c r="D71" s="5"/>
      <c r="E71" s="5"/>
      <c r="F71" s="3"/>
      <c r="G71" s="3"/>
      <c r="H71" s="3"/>
      <c r="I71" s="3"/>
      <c r="J71" s="3"/>
    </row>
    <row r="72" spans="1:10" ht="15.75">
      <c r="A72" s="5"/>
      <c r="B72" s="5"/>
      <c r="C72" s="5"/>
      <c r="D72" s="5"/>
      <c r="E72" s="5"/>
      <c r="F72" s="3"/>
      <c r="G72" s="3"/>
      <c r="H72" s="3"/>
      <c r="I72" s="3"/>
      <c r="J72" s="3"/>
    </row>
    <row r="73" spans="1:10" ht="15.75">
      <c r="A73" s="5"/>
      <c r="B73" s="5"/>
      <c r="C73" s="5"/>
      <c r="D73" s="5"/>
      <c r="E73" s="5"/>
      <c r="F73" s="3"/>
      <c r="G73" s="3"/>
      <c r="H73" s="3"/>
      <c r="I73" s="3"/>
      <c r="J73" s="3"/>
    </row>
    <row r="74" spans="1:10" ht="15.75">
      <c r="A74" s="5"/>
      <c r="B74" s="5"/>
      <c r="C74" s="5"/>
      <c r="D74" s="5"/>
      <c r="E74" s="5"/>
      <c r="F74" s="3"/>
      <c r="G74" s="3"/>
      <c r="H74" s="3"/>
      <c r="I74" s="3"/>
      <c r="J74" s="3"/>
    </row>
    <row r="75" spans="1:10" ht="15.75">
      <c r="A75" s="5"/>
      <c r="B75" s="5"/>
      <c r="C75" s="5"/>
      <c r="D75" s="5"/>
      <c r="E75" s="5"/>
      <c r="F75" s="3"/>
      <c r="G75" s="3"/>
      <c r="H75" s="3"/>
      <c r="I75" s="3"/>
      <c r="J75" s="3"/>
    </row>
    <row r="76" spans="1:10" ht="15.75">
      <c r="A76" s="5"/>
      <c r="B76" s="5"/>
      <c r="C76" s="5"/>
      <c r="D76" s="5"/>
      <c r="E76" s="5"/>
      <c r="F76" s="3"/>
      <c r="G76" s="3"/>
      <c r="H76" s="3"/>
      <c r="I76" s="3"/>
      <c r="J76" s="3"/>
    </row>
    <row r="77" spans="1:10" ht="15.75">
      <c r="A77" s="5"/>
      <c r="B77" s="5"/>
      <c r="C77" s="5"/>
      <c r="D77" s="5"/>
      <c r="E77" s="5"/>
      <c r="F77" s="3"/>
      <c r="G77" s="3"/>
      <c r="H77" s="3"/>
      <c r="I77" s="3"/>
      <c r="J77" s="3"/>
    </row>
    <row r="78" spans="1:10" ht="15.75">
      <c r="A78" s="5"/>
      <c r="B78" s="5"/>
      <c r="C78" s="5"/>
      <c r="D78" s="5"/>
      <c r="E78" s="5"/>
      <c r="F78" s="3"/>
      <c r="G78" s="3"/>
      <c r="H78" s="3"/>
      <c r="I78" s="3"/>
      <c r="J78" s="3"/>
    </row>
    <row r="79" spans="1:10" ht="15.75">
      <c r="A79" s="5"/>
      <c r="B79" s="5"/>
      <c r="C79" s="5"/>
      <c r="D79" s="5"/>
      <c r="E79" s="5"/>
      <c r="F79" s="3"/>
      <c r="G79" s="3"/>
      <c r="H79" s="3"/>
      <c r="I79" s="3"/>
      <c r="J79" s="3"/>
    </row>
    <row r="80" spans="1:10" ht="15.75">
      <c r="A80" s="3"/>
      <c r="B80" s="3"/>
      <c r="C80" s="3"/>
      <c r="D80" s="3"/>
      <c r="E80" s="3"/>
      <c r="F80" s="3"/>
      <c r="G80" s="3"/>
      <c r="H80" s="3"/>
      <c r="I80" s="3"/>
      <c r="J80" s="3"/>
    </row>
    <row r="81" spans="1:10" ht="15.75">
      <c r="A81" s="3"/>
      <c r="B81" s="3"/>
      <c r="C81" s="3"/>
      <c r="D81" s="3"/>
      <c r="E81" s="3"/>
      <c r="F81" s="3"/>
      <c r="G81" s="3"/>
      <c r="H81" s="3"/>
      <c r="I81" s="3"/>
      <c r="J81" s="3"/>
    </row>
    <row r="82" spans="1:10" ht="15.75">
      <c r="A82" s="3"/>
      <c r="B82" s="3"/>
      <c r="C82" s="3"/>
      <c r="D82" s="3"/>
      <c r="E82" s="3"/>
      <c r="F82" s="3"/>
      <c r="G82" s="3"/>
      <c r="H82" s="3"/>
      <c r="I82" s="3"/>
      <c r="J82" s="3"/>
    </row>
    <row r="83" spans="1:10" ht="15.75">
      <c r="A83" s="3"/>
      <c r="B83" s="3"/>
      <c r="C83" s="3"/>
      <c r="D83" s="3"/>
      <c r="E83" s="3"/>
      <c r="F83" s="3"/>
      <c r="G83" s="3"/>
      <c r="H83" s="3"/>
      <c r="I83" s="3"/>
      <c r="J83" s="3"/>
    </row>
    <row r="84" spans="1:10" ht="15.75">
      <c r="A84" s="3"/>
      <c r="B84" s="3"/>
      <c r="C84" s="3"/>
      <c r="D84" s="3"/>
      <c r="E84" s="3"/>
      <c r="F84" s="3"/>
      <c r="G84" s="3"/>
      <c r="H84" s="3"/>
      <c r="I84" s="3"/>
      <c r="J84" s="3"/>
    </row>
    <row r="85" spans="1:10" ht="15.75">
      <c r="A85" s="3"/>
      <c r="B85" s="3"/>
      <c r="C85" s="3"/>
      <c r="D85" s="3"/>
      <c r="E85" s="3"/>
      <c r="F85" s="3"/>
      <c r="G85" s="3"/>
      <c r="H85" s="3"/>
      <c r="I85" s="3"/>
      <c r="J85" s="3"/>
    </row>
    <row r="86" spans="1:10" ht="15.75">
      <c r="A86" s="3"/>
      <c r="B86" s="3"/>
      <c r="C86" s="3"/>
      <c r="D86" s="3"/>
      <c r="E86" s="3"/>
      <c r="F86" s="3"/>
      <c r="G86" s="3"/>
      <c r="H86" s="3"/>
      <c r="I86" s="3"/>
      <c r="J86" s="3"/>
    </row>
  </sheetData>
  <sheetProtection/>
  <mergeCells count="6">
    <mergeCell ref="A33:C33"/>
    <mergeCell ref="A34:C34"/>
    <mergeCell ref="A35:C35"/>
    <mergeCell ref="A3:C3"/>
    <mergeCell ref="A4:C4"/>
    <mergeCell ref="A5:C5"/>
  </mergeCells>
  <printOptions horizontalCentered="1"/>
  <pageMargins left="0.5905511811023623" right="0.5905511811023623" top="0.3937007874015748" bottom="0.3937007874015748" header="0.5118110236220472" footer="0.31496062992125984"/>
  <pageSetup horizontalDpi="600" verticalDpi="600" orientation="portrait" paperSize="9" scale="84" r:id="rId1"/>
  <headerFooter alignWithMargins="0">
    <oddFooter>&amp;C&amp;P. oldal</oddFooter>
  </headerFooter>
  <rowBreaks count="1" manualBreakCount="1">
    <brk id="29" max="255" man="1"/>
  </rowBreaks>
</worksheet>
</file>

<file path=xl/worksheets/sheet10.xml><?xml version="1.0" encoding="utf-8"?>
<worksheet xmlns="http://schemas.openxmlformats.org/spreadsheetml/2006/main" xmlns:r="http://schemas.openxmlformats.org/officeDocument/2006/relationships">
  <dimension ref="A1:H72"/>
  <sheetViews>
    <sheetView zoomScalePageLayoutView="0" workbookViewId="0" topLeftCell="A31">
      <selection activeCell="A53" sqref="A53"/>
    </sheetView>
  </sheetViews>
  <sheetFormatPr defaultColWidth="9.140625" defaultRowHeight="12.75"/>
  <cols>
    <col min="1" max="1" width="8.7109375" style="0" customWidth="1"/>
    <col min="2" max="2" width="49.140625" style="0" customWidth="1"/>
    <col min="3" max="3" width="19.140625" style="0" customWidth="1"/>
    <col min="4" max="4" width="13.7109375" style="0" customWidth="1"/>
  </cols>
  <sheetData>
    <row r="1" spans="1:4" ht="15.75">
      <c r="A1" s="4" t="s">
        <v>697</v>
      </c>
      <c r="B1" s="41"/>
      <c r="C1" s="64"/>
      <c r="D1" s="5"/>
    </row>
    <row r="2" spans="1:4" ht="15.75">
      <c r="A2" s="41"/>
      <c r="B2" s="41"/>
      <c r="C2" s="5"/>
      <c r="D2" s="5"/>
    </row>
    <row r="3" spans="1:4" ht="15.75">
      <c r="A3" s="662" t="s">
        <v>51</v>
      </c>
      <c r="B3" s="662"/>
      <c r="C3" s="662"/>
      <c r="D3" s="569"/>
    </row>
    <row r="4" spans="1:4" ht="15.75">
      <c r="A4" s="662" t="s">
        <v>675</v>
      </c>
      <c r="B4" s="662"/>
      <c r="C4" s="662"/>
      <c r="D4" s="569"/>
    </row>
    <row r="5" spans="1:4" ht="15.75">
      <c r="A5" s="662" t="s">
        <v>52</v>
      </c>
      <c r="B5" s="662"/>
      <c r="C5" s="662"/>
      <c r="D5" s="569"/>
    </row>
    <row r="6" spans="1:4" ht="15.75">
      <c r="A6" s="662" t="s">
        <v>53</v>
      </c>
      <c r="B6" s="662"/>
      <c r="C6" s="662"/>
      <c r="D6" s="569"/>
    </row>
    <row r="7" spans="1:4" ht="15.75">
      <c r="A7" s="41"/>
      <c r="B7" s="41"/>
      <c r="C7" s="5"/>
      <c r="D7" s="5"/>
    </row>
    <row r="8" spans="1:4" ht="12.75">
      <c r="A8" s="5"/>
      <c r="B8" s="5" t="s">
        <v>54</v>
      </c>
      <c r="C8" s="5"/>
      <c r="D8" s="5"/>
    </row>
    <row r="9" spans="1:4" ht="15" customHeight="1">
      <c r="A9" s="56" t="s">
        <v>55</v>
      </c>
      <c r="B9" s="43" t="s">
        <v>5</v>
      </c>
      <c r="C9" s="7" t="s">
        <v>585</v>
      </c>
      <c r="D9" s="7" t="s">
        <v>586</v>
      </c>
    </row>
    <row r="10" spans="1:4" ht="15" customHeight="1">
      <c r="A10" s="57" t="s">
        <v>56</v>
      </c>
      <c r="B10" s="45"/>
      <c r="C10" s="18" t="s">
        <v>48</v>
      </c>
      <c r="D10" s="18" t="s">
        <v>587</v>
      </c>
    </row>
    <row r="11" spans="1:4" ht="15" customHeight="1">
      <c r="A11" s="70" t="s">
        <v>323</v>
      </c>
      <c r="B11" s="89" t="s">
        <v>467</v>
      </c>
      <c r="C11" s="148">
        <f>SUM(C12)</f>
        <v>373</v>
      </c>
      <c r="D11" s="148">
        <f>SUM(D12)</f>
        <v>373</v>
      </c>
    </row>
    <row r="12" spans="1:4" ht="15" customHeight="1">
      <c r="A12" s="80"/>
      <c r="B12" s="272" t="s">
        <v>468</v>
      </c>
      <c r="C12" s="113">
        <v>373</v>
      </c>
      <c r="D12" s="113">
        <f>'5.1'!H19</f>
        <v>373</v>
      </c>
    </row>
    <row r="13" spans="1:4" ht="15" customHeight="1">
      <c r="A13" s="70" t="s">
        <v>373</v>
      </c>
      <c r="B13" s="89" t="s">
        <v>374</v>
      </c>
      <c r="C13" s="148">
        <f>SUM(C14)</f>
        <v>85893</v>
      </c>
      <c r="D13" s="148">
        <f>SUM(D14)</f>
        <v>85893</v>
      </c>
    </row>
    <row r="14" spans="1:4" ht="15" customHeight="1">
      <c r="A14" s="80"/>
      <c r="B14" s="272" t="s">
        <v>321</v>
      </c>
      <c r="C14" s="113">
        <v>85893</v>
      </c>
      <c r="D14" s="113">
        <f>'5.1'!H45</f>
        <v>85893</v>
      </c>
    </row>
    <row r="15" spans="1:4" ht="15" customHeight="1">
      <c r="A15" s="70" t="s">
        <v>383</v>
      </c>
      <c r="B15" s="264" t="s">
        <v>315</v>
      </c>
      <c r="C15" s="251">
        <f>SUM(C16:C18)</f>
        <v>139130</v>
      </c>
      <c r="D15" s="251">
        <f>SUM(D16:D18)</f>
        <v>139130</v>
      </c>
    </row>
    <row r="16" spans="1:4" ht="15" customHeight="1">
      <c r="A16" s="71"/>
      <c r="B16" s="246" t="s">
        <v>466</v>
      </c>
      <c r="C16" s="222">
        <v>29582</v>
      </c>
      <c r="D16" s="222">
        <v>29582</v>
      </c>
    </row>
    <row r="17" spans="1:4" ht="15" customHeight="1">
      <c r="A17" s="71"/>
      <c r="B17" s="246" t="s">
        <v>382</v>
      </c>
      <c r="C17" s="222">
        <v>2286</v>
      </c>
      <c r="D17" s="222">
        <v>2286</v>
      </c>
    </row>
    <row r="18" spans="1:4" ht="15" customHeight="1">
      <c r="A18" s="161"/>
      <c r="B18" s="246" t="s">
        <v>316</v>
      </c>
      <c r="C18" s="222">
        <v>107262</v>
      </c>
      <c r="D18" s="222">
        <v>107262</v>
      </c>
    </row>
    <row r="19" spans="1:4" ht="15" customHeight="1">
      <c r="A19" s="273" t="s">
        <v>384</v>
      </c>
      <c r="B19" s="89" t="s">
        <v>319</v>
      </c>
      <c r="C19" s="274">
        <f>SUM(C20)</f>
        <v>6000</v>
      </c>
      <c r="D19" s="274">
        <f>SUM(D20)</f>
        <v>6000</v>
      </c>
    </row>
    <row r="20" spans="1:4" ht="15" customHeight="1">
      <c r="A20" s="71"/>
      <c r="B20" s="272" t="s">
        <v>320</v>
      </c>
      <c r="C20" s="113">
        <v>6000</v>
      </c>
      <c r="D20" s="113">
        <f>'5.1'!H71</f>
        <v>6000</v>
      </c>
    </row>
    <row r="21" spans="1:4" ht="15" customHeight="1">
      <c r="A21" s="71" t="s">
        <v>561</v>
      </c>
      <c r="B21" s="271" t="s">
        <v>562</v>
      </c>
      <c r="C21" s="274">
        <f>SUM(C22)</f>
        <v>2800</v>
      </c>
      <c r="D21" s="274">
        <f>SUM(D22)</f>
        <v>2800</v>
      </c>
    </row>
    <row r="22" spans="1:4" ht="15" customHeight="1">
      <c r="A22" s="71"/>
      <c r="B22" s="40" t="s">
        <v>563</v>
      </c>
      <c r="C22" s="370">
        <v>2800</v>
      </c>
      <c r="D22" s="370">
        <f>'5.1'!H74</f>
        <v>2800</v>
      </c>
    </row>
    <row r="23" spans="1:4" ht="15" customHeight="1">
      <c r="A23" s="70" t="s">
        <v>366</v>
      </c>
      <c r="B23" s="89" t="s">
        <v>123</v>
      </c>
      <c r="C23" s="111">
        <f>SUM(C26:C27)</f>
        <v>851254</v>
      </c>
      <c r="D23" s="111">
        <f>SUM(D24:D27)</f>
        <v>853510</v>
      </c>
    </row>
    <row r="24" spans="1:4" ht="15" customHeight="1">
      <c r="A24" s="71"/>
      <c r="B24" s="40" t="s">
        <v>683</v>
      </c>
      <c r="C24" s="583"/>
      <c r="D24" s="370">
        <v>3000</v>
      </c>
    </row>
    <row r="25" spans="1:4" ht="15" customHeight="1">
      <c r="A25" s="71"/>
      <c r="B25" s="40" t="s">
        <v>684</v>
      </c>
      <c r="C25" s="583"/>
      <c r="D25" s="370">
        <v>1000</v>
      </c>
    </row>
    <row r="26" spans="1:4" s="198" customFormat="1" ht="15" customHeight="1">
      <c r="A26" s="213"/>
      <c r="B26" s="40" t="s">
        <v>241</v>
      </c>
      <c r="C26" s="112">
        <v>4200</v>
      </c>
      <c r="D26" s="112">
        <v>2456</v>
      </c>
    </row>
    <row r="27" spans="1:4" s="198" customFormat="1" ht="15" customHeight="1">
      <c r="A27" s="213"/>
      <c r="B27" s="40" t="s">
        <v>296</v>
      </c>
      <c r="C27" s="112">
        <v>847054</v>
      </c>
      <c r="D27" s="112">
        <v>847054</v>
      </c>
    </row>
    <row r="28" spans="1:4" s="198" customFormat="1" ht="15" customHeight="1">
      <c r="A28" s="70" t="s">
        <v>373</v>
      </c>
      <c r="B28" s="89" t="s">
        <v>685</v>
      </c>
      <c r="C28" s="148">
        <f>SUM(C29)</f>
        <v>0</v>
      </c>
      <c r="D28" s="148">
        <f>SUM(D29)</f>
        <v>6467</v>
      </c>
    </row>
    <row r="29" spans="1:4" s="198" customFormat="1" ht="15" customHeight="1">
      <c r="A29" s="80"/>
      <c r="B29" s="272" t="s">
        <v>686</v>
      </c>
      <c r="C29" s="113"/>
      <c r="D29" s="113">
        <v>6467</v>
      </c>
    </row>
    <row r="30" spans="1:4" ht="15" customHeight="1">
      <c r="A30" s="70" t="s">
        <v>459</v>
      </c>
      <c r="B30" s="210" t="s">
        <v>461</v>
      </c>
      <c r="C30" s="148">
        <f>SUM(C31:C32)</f>
        <v>6455</v>
      </c>
      <c r="D30" s="148">
        <f>SUM(D31:D32)</f>
        <v>6455</v>
      </c>
    </row>
    <row r="31" spans="1:4" ht="15" customHeight="1">
      <c r="A31" s="71"/>
      <c r="B31" s="96" t="s">
        <v>462</v>
      </c>
      <c r="C31" s="128">
        <v>5000</v>
      </c>
      <c r="D31" s="128">
        <v>5000</v>
      </c>
    </row>
    <row r="32" spans="1:4" ht="15" customHeight="1">
      <c r="A32" s="80"/>
      <c r="B32" s="216" t="s">
        <v>460</v>
      </c>
      <c r="C32" s="113">
        <v>1455</v>
      </c>
      <c r="D32" s="113">
        <v>1455</v>
      </c>
    </row>
    <row r="33" spans="1:4" ht="15" customHeight="1">
      <c r="A33" s="273" t="s">
        <v>445</v>
      </c>
      <c r="B33" s="89" t="s">
        <v>464</v>
      </c>
      <c r="C33" s="274">
        <f>SUM(C34)</f>
        <v>24000</v>
      </c>
      <c r="D33" s="274">
        <f>SUM(D34)</f>
        <v>24000</v>
      </c>
    </row>
    <row r="34" spans="1:4" ht="15" customHeight="1">
      <c r="A34" s="71"/>
      <c r="B34" s="272" t="s">
        <v>465</v>
      </c>
      <c r="C34" s="113">
        <v>24000</v>
      </c>
      <c r="D34" s="113">
        <f>'5.1'!H126</f>
        <v>24000</v>
      </c>
    </row>
    <row r="35" spans="1:4" ht="15.75" customHeight="1">
      <c r="A35" s="70" t="s">
        <v>463</v>
      </c>
      <c r="B35" s="210" t="s">
        <v>131</v>
      </c>
      <c r="C35" s="148">
        <f>SUM(C36:C42)</f>
        <v>5636</v>
      </c>
      <c r="D35" s="148">
        <f>SUM(D36:D42)</f>
        <v>5636</v>
      </c>
    </row>
    <row r="36" spans="1:4" s="198" customFormat="1" ht="15.75" customHeight="1">
      <c r="A36" s="213"/>
      <c r="B36" s="96" t="s">
        <v>276</v>
      </c>
      <c r="C36" s="128">
        <v>748</v>
      </c>
      <c r="D36" s="128">
        <v>748</v>
      </c>
    </row>
    <row r="37" spans="1:4" s="198" customFormat="1" ht="15.75" customHeight="1">
      <c r="A37" s="213"/>
      <c r="B37" s="96" t="s">
        <v>318</v>
      </c>
      <c r="C37" s="128">
        <v>1268</v>
      </c>
      <c r="D37" s="128">
        <v>1268</v>
      </c>
    </row>
    <row r="38" spans="1:4" s="198" customFormat="1" ht="15.75" customHeight="1">
      <c r="A38" s="213"/>
      <c r="B38" s="96" t="s">
        <v>457</v>
      </c>
      <c r="C38" s="128">
        <v>2000</v>
      </c>
      <c r="D38" s="128">
        <v>2000</v>
      </c>
    </row>
    <row r="39" spans="1:4" s="198" customFormat="1" ht="15.75" customHeight="1">
      <c r="A39" s="213"/>
      <c r="B39" s="96" t="s">
        <v>275</v>
      </c>
      <c r="C39" s="128">
        <v>900</v>
      </c>
      <c r="D39" s="128">
        <v>900</v>
      </c>
    </row>
    <row r="40" spans="1:4" s="198" customFormat="1" ht="15.75" customHeight="1">
      <c r="A40" s="213"/>
      <c r="B40" s="96" t="s">
        <v>277</v>
      </c>
      <c r="C40" s="128">
        <v>100</v>
      </c>
      <c r="D40" s="128">
        <v>100</v>
      </c>
    </row>
    <row r="41" spans="1:4" s="198" customFormat="1" ht="15.75" customHeight="1">
      <c r="A41" s="213"/>
      <c r="B41" s="96" t="s">
        <v>458</v>
      </c>
      <c r="C41" s="128">
        <v>620</v>
      </c>
      <c r="D41" s="128">
        <v>620</v>
      </c>
    </row>
    <row r="42" spans="1:4" s="198" customFormat="1" ht="15.75" customHeight="1">
      <c r="A42" s="215"/>
      <c r="B42" s="216" t="s">
        <v>317</v>
      </c>
      <c r="C42" s="113">
        <v>0</v>
      </c>
      <c r="D42" s="113">
        <v>0</v>
      </c>
    </row>
    <row r="43" spans="1:4" ht="15.75" customHeight="1">
      <c r="A43" s="70" t="s">
        <v>565</v>
      </c>
      <c r="B43" s="65" t="s">
        <v>85</v>
      </c>
      <c r="C43" s="110">
        <f>SUM(C44)</f>
        <v>3921</v>
      </c>
      <c r="D43" s="110">
        <f>SUM(D44)</f>
        <v>3921</v>
      </c>
    </row>
    <row r="44" spans="1:4" ht="15.75" customHeight="1">
      <c r="A44" s="80"/>
      <c r="B44" s="216" t="s">
        <v>235</v>
      </c>
      <c r="C44" s="113">
        <v>3921</v>
      </c>
      <c r="D44" s="113">
        <f>'5.1'!H173</f>
        <v>3921</v>
      </c>
    </row>
    <row r="45" spans="1:4" ht="15" customHeight="1">
      <c r="A45" s="70" t="s">
        <v>376</v>
      </c>
      <c r="B45" s="65" t="s">
        <v>234</v>
      </c>
      <c r="C45" s="110">
        <f>SUM(C46:C46)</f>
        <v>13658</v>
      </c>
      <c r="D45" s="110">
        <f>SUM(D46:D46)</f>
        <v>13658</v>
      </c>
    </row>
    <row r="46" spans="1:8" ht="15" customHeight="1">
      <c r="A46" s="80"/>
      <c r="B46" s="216" t="s">
        <v>235</v>
      </c>
      <c r="C46" s="113">
        <v>13658</v>
      </c>
      <c r="D46" s="113">
        <f>'5.1'!H185</f>
        <v>13658</v>
      </c>
      <c r="H46" s="62"/>
    </row>
    <row r="47" spans="1:4" ht="21" customHeight="1">
      <c r="A47" s="275" t="s">
        <v>295</v>
      </c>
      <c r="B47" s="51" t="s">
        <v>57</v>
      </c>
      <c r="C47" s="91">
        <f>C11+C13+C15+C19+C21+C23+C30+C33+C35+C43+C45</f>
        <v>1139120</v>
      </c>
      <c r="D47" s="91">
        <f>D11+D13+D15+D19+D21+D23+D28+D30+D33+D35+D43+D45</f>
        <v>1147843</v>
      </c>
    </row>
    <row r="48" spans="1:4" ht="15" customHeight="1">
      <c r="A48" s="71" t="s">
        <v>294</v>
      </c>
      <c r="B48" s="95" t="s">
        <v>149</v>
      </c>
      <c r="C48" s="110"/>
      <c r="D48" s="110"/>
    </row>
    <row r="49" spans="1:4" ht="15" customHeight="1">
      <c r="A49" s="71"/>
      <c r="B49" s="96" t="s">
        <v>284</v>
      </c>
      <c r="C49" s="128">
        <v>27300</v>
      </c>
      <c r="D49" s="128">
        <f>'5.3'!H63</f>
        <v>27300</v>
      </c>
    </row>
    <row r="50" spans="1:4" ht="22.5" customHeight="1">
      <c r="A50" s="81" t="s">
        <v>286</v>
      </c>
      <c r="B50" s="51" t="s">
        <v>285</v>
      </c>
      <c r="C50" s="93">
        <f>C49</f>
        <v>27300</v>
      </c>
      <c r="D50" s="93">
        <f>D49</f>
        <v>27300</v>
      </c>
    </row>
    <row r="51" spans="1:4" ht="15" customHeight="1">
      <c r="A51" s="81"/>
      <c r="B51" s="12" t="s">
        <v>57</v>
      </c>
      <c r="C51" s="92">
        <f>C47+C50</f>
        <v>1166420</v>
      </c>
      <c r="D51" s="92">
        <f>D47+D50</f>
        <v>1175143</v>
      </c>
    </row>
    <row r="53" spans="1:3" ht="15.75">
      <c r="A53" s="4" t="s">
        <v>698</v>
      </c>
      <c r="B53" s="4"/>
      <c r="C53" s="4"/>
    </row>
    <row r="54" spans="1:3" ht="15.75">
      <c r="A54" s="4"/>
      <c r="B54" s="4"/>
      <c r="C54" s="4"/>
    </row>
    <row r="55" spans="1:4" ht="15.75">
      <c r="A55" s="584" t="s">
        <v>58</v>
      </c>
      <c r="B55" s="584"/>
      <c r="C55" s="584"/>
      <c r="D55" s="570"/>
    </row>
    <row r="56" spans="1:4" ht="15.75">
      <c r="A56" s="570" t="s">
        <v>676</v>
      </c>
      <c r="B56" s="570"/>
      <c r="C56" s="570"/>
      <c r="D56" s="570"/>
    </row>
    <row r="57" spans="1:4" ht="15.75">
      <c r="A57" s="584" t="s">
        <v>109</v>
      </c>
      <c r="B57" s="584"/>
      <c r="C57" s="584"/>
      <c r="D57" s="570"/>
    </row>
    <row r="58" spans="1:3" ht="12.75">
      <c r="A58" s="5"/>
      <c r="B58" s="5"/>
      <c r="C58" s="5"/>
    </row>
    <row r="59" spans="1:3" ht="12.75">
      <c r="A59" s="5"/>
      <c r="B59" s="5" t="s">
        <v>59</v>
      </c>
      <c r="C59" s="5"/>
    </row>
    <row r="60" spans="1:4" ht="15" customHeight="1">
      <c r="A60" s="43" t="s">
        <v>4</v>
      </c>
      <c r="B60" s="43" t="s">
        <v>5</v>
      </c>
      <c r="C60" s="7" t="s">
        <v>585</v>
      </c>
      <c r="D60" s="7" t="s">
        <v>586</v>
      </c>
    </row>
    <row r="61" spans="1:4" ht="15" customHeight="1">
      <c r="A61" s="44" t="s">
        <v>7</v>
      </c>
      <c r="B61" s="44"/>
      <c r="C61" s="18" t="s">
        <v>48</v>
      </c>
      <c r="D61" s="18" t="s">
        <v>587</v>
      </c>
    </row>
    <row r="62" spans="1:4" ht="15" customHeight="1">
      <c r="A62" s="70"/>
      <c r="B62" s="210" t="s">
        <v>278</v>
      </c>
      <c r="C62" s="148">
        <f>C63</f>
        <v>1642</v>
      </c>
      <c r="D62" s="148">
        <f>D63</f>
        <v>1642</v>
      </c>
    </row>
    <row r="63" spans="1:4" ht="15" customHeight="1">
      <c r="A63" s="71" t="s">
        <v>566</v>
      </c>
      <c r="B63" s="96" t="s">
        <v>375</v>
      </c>
      <c r="C63" s="128">
        <v>1642</v>
      </c>
      <c r="D63" s="128">
        <f>'5.1'!G176</f>
        <v>1642</v>
      </c>
    </row>
    <row r="64" spans="1:4" ht="15" customHeight="1">
      <c r="A64" s="86" t="s">
        <v>567</v>
      </c>
      <c r="B64" s="154" t="s">
        <v>161</v>
      </c>
      <c r="C64" s="148">
        <f>SUM(C65:C68)</f>
        <v>9000</v>
      </c>
      <c r="D64" s="148">
        <f>SUM(D65:D68)</f>
        <v>9000</v>
      </c>
    </row>
    <row r="65" spans="1:4" ht="15" customHeight="1">
      <c r="A65" s="87"/>
      <c r="B65" s="25" t="s">
        <v>236</v>
      </c>
      <c r="C65" s="128">
        <v>500</v>
      </c>
      <c r="D65" s="128">
        <v>500</v>
      </c>
    </row>
    <row r="66" spans="1:4" ht="15" customHeight="1">
      <c r="A66" s="87"/>
      <c r="B66" s="25" t="s">
        <v>122</v>
      </c>
      <c r="C66" s="128">
        <v>1500</v>
      </c>
      <c r="D66" s="128">
        <v>1500</v>
      </c>
    </row>
    <row r="67" spans="1:4" ht="15" customHeight="1">
      <c r="A67" s="87"/>
      <c r="B67" s="25" t="s">
        <v>246</v>
      </c>
      <c r="C67" s="128">
        <v>2000</v>
      </c>
      <c r="D67" s="128">
        <v>2000</v>
      </c>
    </row>
    <row r="68" spans="1:4" ht="15" customHeight="1">
      <c r="A68" s="87"/>
      <c r="B68" s="25" t="s">
        <v>237</v>
      </c>
      <c r="C68" s="128">
        <v>5000</v>
      </c>
      <c r="D68" s="128">
        <v>5000</v>
      </c>
    </row>
    <row r="69" spans="1:4" ht="15" customHeight="1">
      <c r="A69" s="81" t="s">
        <v>295</v>
      </c>
      <c r="B69" s="245" t="s">
        <v>138</v>
      </c>
      <c r="C69" s="93">
        <f>C62+C64</f>
        <v>10642</v>
      </c>
      <c r="D69" s="93">
        <f>D62+D64</f>
        <v>10642</v>
      </c>
    </row>
    <row r="70" spans="1:4" ht="15.75" customHeight="1">
      <c r="A70" s="86" t="s">
        <v>286</v>
      </c>
      <c r="B70" s="210" t="s">
        <v>387</v>
      </c>
      <c r="C70" s="148">
        <f>C71</f>
        <v>120</v>
      </c>
      <c r="D70" s="148">
        <f>D71</f>
        <v>120</v>
      </c>
    </row>
    <row r="71" spans="1:6" s="198" customFormat="1" ht="15" customHeight="1">
      <c r="A71" s="295"/>
      <c r="B71" s="293" t="s">
        <v>187</v>
      </c>
      <c r="C71" s="113">
        <v>120</v>
      </c>
      <c r="D71" s="113">
        <f>'5.3'!G43</f>
        <v>120</v>
      </c>
      <c r="F71" s="294"/>
    </row>
    <row r="72" spans="1:4" ht="21" customHeight="1">
      <c r="A72" s="292"/>
      <c r="B72" s="248" t="s">
        <v>279</v>
      </c>
      <c r="C72" s="247">
        <f>SUM(C69:C70)</f>
        <v>10762</v>
      </c>
      <c r="D72" s="247">
        <f>SUM(D69:D70)</f>
        <v>10762</v>
      </c>
    </row>
  </sheetData>
  <sheetProtection/>
  <mergeCells count="6">
    <mergeCell ref="A57:C57"/>
    <mergeCell ref="A55:C55"/>
    <mergeCell ref="A4:C4"/>
    <mergeCell ref="A3:C3"/>
    <mergeCell ref="A5:C5"/>
    <mergeCell ref="A6:C6"/>
  </mergeCells>
  <printOptions horizontalCentered="1"/>
  <pageMargins left="0.7874015748031497" right="0.7874015748031497" top="0.5905511811023623" bottom="0.5905511811023623" header="0.5118110236220472" footer="0.31496062992125984"/>
  <pageSetup horizontalDpi="300" verticalDpi="300" orientation="portrait" paperSize="9" scale="95" r:id="rId1"/>
  <headerFooter alignWithMargins="0">
    <oddFooter>&amp;C&amp;P. oldal</oddFooter>
  </headerFooter>
  <rowBreaks count="1" manualBreakCount="1">
    <brk id="51" max="255" man="1"/>
  </rowBreaks>
</worksheet>
</file>

<file path=xl/worksheets/sheet11.xml><?xml version="1.0" encoding="utf-8"?>
<worksheet xmlns="http://schemas.openxmlformats.org/spreadsheetml/2006/main" xmlns:r="http://schemas.openxmlformats.org/officeDocument/2006/relationships">
  <dimension ref="A1:H100"/>
  <sheetViews>
    <sheetView zoomScalePageLayoutView="0" workbookViewId="0" topLeftCell="A61">
      <selection activeCell="A59" sqref="A59"/>
    </sheetView>
  </sheetViews>
  <sheetFormatPr defaultColWidth="9.140625" defaultRowHeight="12.75"/>
  <cols>
    <col min="1" max="1" width="6.7109375" style="0" customWidth="1"/>
    <col min="2" max="2" width="48.00390625" style="0" customWidth="1"/>
    <col min="3" max="3" width="10.7109375" style="0" customWidth="1"/>
    <col min="4" max="4" width="11.00390625" style="0" customWidth="1"/>
    <col min="5" max="5" width="10.7109375" style="0" customWidth="1"/>
    <col min="6" max="6" width="10.421875" style="0" customWidth="1"/>
    <col min="7" max="7" width="10.28125" style="0" customWidth="1"/>
    <col min="8" max="8" width="11.57421875" style="0" customWidth="1"/>
  </cols>
  <sheetData>
    <row r="1" spans="1:5" ht="15.75">
      <c r="A1" s="41" t="s">
        <v>699</v>
      </c>
      <c r="B1" s="41"/>
      <c r="C1" s="41"/>
      <c r="D1" s="41"/>
      <c r="E1" s="41"/>
    </row>
    <row r="2" spans="1:5" ht="15.75">
      <c r="A2" s="41"/>
      <c r="B2" s="41"/>
      <c r="C2" s="41"/>
      <c r="D2" s="41"/>
      <c r="E2" s="41"/>
    </row>
    <row r="3" spans="1:7" ht="15.75">
      <c r="A3" s="662" t="s">
        <v>63</v>
      </c>
      <c r="B3" s="662"/>
      <c r="C3" s="662"/>
      <c r="D3" s="662"/>
      <c r="E3" s="662"/>
      <c r="F3" s="662"/>
      <c r="G3" s="662"/>
    </row>
    <row r="4" spans="1:7" ht="15.75">
      <c r="A4" s="662" t="s">
        <v>676</v>
      </c>
      <c r="B4" s="662"/>
      <c r="C4" s="662"/>
      <c r="D4" s="662"/>
      <c r="E4" s="662"/>
      <c r="F4" s="662"/>
      <c r="G4" s="662"/>
    </row>
    <row r="5" spans="1:7" ht="15.75">
      <c r="A5" s="662" t="s">
        <v>64</v>
      </c>
      <c r="B5" s="662"/>
      <c r="C5" s="662"/>
      <c r="D5" s="662"/>
      <c r="E5" s="662"/>
      <c r="F5" s="662"/>
      <c r="G5" s="662"/>
    </row>
    <row r="6" spans="1:7" ht="15.75">
      <c r="A6" s="662" t="s">
        <v>65</v>
      </c>
      <c r="B6" s="662"/>
      <c r="C6" s="662"/>
      <c r="D6" s="662"/>
      <c r="E6" s="662"/>
      <c r="F6" s="662"/>
      <c r="G6" s="662"/>
    </row>
    <row r="7" spans="1:5" ht="12.75">
      <c r="A7" s="5"/>
      <c r="B7" s="5"/>
      <c r="C7" s="5"/>
      <c r="D7" s="5"/>
      <c r="E7" s="5"/>
    </row>
    <row r="8" spans="1:5" ht="12.75">
      <c r="A8" s="5"/>
      <c r="B8" s="5"/>
      <c r="C8" s="5"/>
      <c r="D8" s="5" t="s">
        <v>113</v>
      </c>
      <c r="E8" s="5"/>
    </row>
    <row r="9" spans="1:8" ht="12.75" customHeight="1">
      <c r="A9" s="43" t="s">
        <v>55</v>
      </c>
      <c r="B9" s="43" t="s">
        <v>5</v>
      </c>
      <c r="C9" s="46"/>
      <c r="D9" s="47" t="s">
        <v>413</v>
      </c>
      <c r="E9" s="48"/>
      <c r="F9" s="46"/>
      <c r="G9" s="47" t="s">
        <v>588</v>
      </c>
      <c r="H9" s="48"/>
    </row>
    <row r="10" spans="1:8" ht="12.75" customHeight="1">
      <c r="A10" s="45" t="s">
        <v>56</v>
      </c>
      <c r="B10" s="45"/>
      <c r="C10" s="49" t="s">
        <v>66</v>
      </c>
      <c r="D10" s="49" t="s">
        <v>67</v>
      </c>
      <c r="E10" s="49" t="s">
        <v>6</v>
      </c>
      <c r="F10" s="565" t="s">
        <v>66</v>
      </c>
      <c r="G10" s="49" t="s">
        <v>67</v>
      </c>
      <c r="H10" s="49" t="s">
        <v>6</v>
      </c>
    </row>
    <row r="11" spans="1:8" ht="12.75" customHeight="1">
      <c r="A11" s="87" t="s">
        <v>323</v>
      </c>
      <c r="B11" s="566" t="s">
        <v>663</v>
      </c>
      <c r="C11" s="44"/>
      <c r="D11" s="44"/>
      <c r="E11" s="44"/>
      <c r="F11" s="270">
        <f>SUM(F12:F14)</f>
        <v>1657</v>
      </c>
      <c r="G11" s="270">
        <f>SUM(G12:G14)</f>
        <v>2056</v>
      </c>
      <c r="H11" s="270">
        <f>SUM(H12:H14)</f>
        <v>1970</v>
      </c>
    </row>
    <row r="12" spans="1:8" ht="12.75" customHeight="1">
      <c r="A12" s="44"/>
      <c r="B12" s="246" t="s">
        <v>664</v>
      </c>
      <c r="C12" s="44"/>
      <c r="D12" s="44"/>
      <c r="E12" s="44"/>
      <c r="F12" s="185">
        <v>500</v>
      </c>
      <c r="G12" s="185"/>
      <c r="H12" s="184">
        <v>500</v>
      </c>
    </row>
    <row r="13" spans="1:8" ht="12.75" customHeight="1">
      <c r="A13" s="44"/>
      <c r="B13" s="246" t="s">
        <v>666</v>
      </c>
      <c r="C13" s="44"/>
      <c r="D13" s="44"/>
      <c r="E13" s="44"/>
      <c r="F13" s="185">
        <v>440</v>
      </c>
      <c r="G13" s="185">
        <v>120</v>
      </c>
      <c r="H13" s="184">
        <f>F13+G13</f>
        <v>560</v>
      </c>
    </row>
    <row r="14" spans="1:8" ht="12.75" customHeight="1">
      <c r="A14" s="44"/>
      <c r="B14" s="279" t="s">
        <v>665</v>
      </c>
      <c r="C14" s="45"/>
      <c r="D14" s="45"/>
      <c r="E14" s="45"/>
      <c r="F14" s="149">
        <v>717</v>
      </c>
      <c r="G14" s="149">
        <v>1936</v>
      </c>
      <c r="H14" s="186">
        <v>910</v>
      </c>
    </row>
    <row r="15" spans="1:8" ht="12.75" customHeight="1">
      <c r="A15" s="137" t="s">
        <v>252</v>
      </c>
      <c r="B15" s="264" t="s">
        <v>311</v>
      </c>
      <c r="C15" s="159">
        <f aca="true" t="shared" si="0" ref="C15:H15">C16</f>
        <v>1575</v>
      </c>
      <c r="D15" s="159">
        <f t="shared" si="0"/>
        <v>425</v>
      </c>
      <c r="E15" s="251">
        <f t="shared" si="0"/>
        <v>2000</v>
      </c>
      <c r="F15" s="159">
        <f t="shared" si="0"/>
        <v>1575</v>
      </c>
      <c r="G15" s="159">
        <f t="shared" si="0"/>
        <v>425</v>
      </c>
      <c r="H15" s="159">
        <f t="shared" si="0"/>
        <v>2000</v>
      </c>
    </row>
    <row r="16" spans="1:8" ht="12.75" customHeight="1">
      <c r="A16" s="44"/>
      <c r="B16" s="246" t="s">
        <v>312</v>
      </c>
      <c r="C16" s="149">
        <v>1575</v>
      </c>
      <c r="D16" s="185">
        <v>425</v>
      </c>
      <c r="E16" s="185">
        <f>C16+D16</f>
        <v>2000</v>
      </c>
      <c r="F16" s="149">
        <v>1575</v>
      </c>
      <c r="G16" s="185">
        <v>425</v>
      </c>
      <c r="H16" s="185">
        <f>F16+G16</f>
        <v>2000</v>
      </c>
    </row>
    <row r="17" spans="1:8" ht="12.75" customHeight="1">
      <c r="A17" s="137" t="s">
        <v>367</v>
      </c>
      <c r="B17" s="94" t="s">
        <v>238</v>
      </c>
      <c r="C17" s="108">
        <f aca="true" t="shared" si="1" ref="C17:H17">C18</f>
        <v>9213</v>
      </c>
      <c r="D17" s="108">
        <f t="shared" si="1"/>
        <v>2487</v>
      </c>
      <c r="E17" s="108">
        <f t="shared" si="1"/>
        <v>11700</v>
      </c>
      <c r="F17" s="108">
        <f t="shared" si="1"/>
        <v>9213</v>
      </c>
      <c r="G17" s="108">
        <f t="shared" si="1"/>
        <v>2487</v>
      </c>
      <c r="H17" s="108">
        <f t="shared" si="1"/>
        <v>11700</v>
      </c>
    </row>
    <row r="18" spans="1:8" ht="12.75" customHeight="1">
      <c r="A18" s="104"/>
      <c r="B18" s="155" t="s">
        <v>428</v>
      </c>
      <c r="C18" s="156">
        <v>9213</v>
      </c>
      <c r="D18" s="176">
        <v>2487</v>
      </c>
      <c r="E18" s="156">
        <f>C18+D18</f>
        <v>11700</v>
      </c>
      <c r="F18" s="156">
        <v>9213</v>
      </c>
      <c r="G18" s="176">
        <v>2487</v>
      </c>
      <c r="H18" s="156">
        <f>F18+G18</f>
        <v>11700</v>
      </c>
    </row>
    <row r="19" spans="1:8" ht="12.75" customHeight="1">
      <c r="A19" s="212" t="s">
        <v>358</v>
      </c>
      <c r="B19" s="94" t="s">
        <v>359</v>
      </c>
      <c r="C19" s="107">
        <f aca="true" t="shared" si="2" ref="C19:H19">C20</f>
        <v>121</v>
      </c>
      <c r="D19" s="107">
        <f t="shared" si="2"/>
        <v>33</v>
      </c>
      <c r="E19" s="107">
        <f t="shared" si="2"/>
        <v>154</v>
      </c>
      <c r="F19" s="107">
        <f t="shared" si="2"/>
        <v>121</v>
      </c>
      <c r="G19" s="107">
        <f t="shared" si="2"/>
        <v>33</v>
      </c>
      <c r="H19" s="107">
        <f t="shared" si="2"/>
        <v>154</v>
      </c>
    </row>
    <row r="20" spans="1:8" ht="12" customHeight="1">
      <c r="A20" s="265"/>
      <c r="B20" s="177" t="s">
        <v>360</v>
      </c>
      <c r="C20" s="266">
        <v>121</v>
      </c>
      <c r="D20" s="167">
        <v>33</v>
      </c>
      <c r="E20" s="266">
        <f>C20+D20</f>
        <v>154</v>
      </c>
      <c r="F20" s="266">
        <v>121</v>
      </c>
      <c r="G20" s="167">
        <v>33</v>
      </c>
      <c r="H20" s="266">
        <f>F20+G20</f>
        <v>154</v>
      </c>
    </row>
    <row r="21" spans="1:8" ht="12" customHeight="1">
      <c r="A21" s="70" t="s">
        <v>361</v>
      </c>
      <c r="B21" s="162" t="s">
        <v>148</v>
      </c>
      <c r="C21" s="107">
        <f aca="true" t="shared" si="3" ref="C21:H21">C22</f>
        <v>13811</v>
      </c>
      <c r="D21" s="107">
        <f t="shared" si="3"/>
        <v>3729</v>
      </c>
      <c r="E21" s="107">
        <f t="shared" si="3"/>
        <v>17540</v>
      </c>
      <c r="F21" s="107">
        <f t="shared" si="3"/>
        <v>13811</v>
      </c>
      <c r="G21" s="107">
        <f t="shared" si="3"/>
        <v>3729</v>
      </c>
      <c r="H21" s="107">
        <f t="shared" si="3"/>
        <v>17540</v>
      </c>
    </row>
    <row r="22" spans="1:8" ht="12" customHeight="1">
      <c r="A22" s="80"/>
      <c r="B22" s="282" t="s">
        <v>429</v>
      </c>
      <c r="C22" s="164">
        <v>13811</v>
      </c>
      <c r="D22" s="164">
        <v>3729</v>
      </c>
      <c r="E22" s="164">
        <f>SUM(C22:D22)</f>
        <v>17540</v>
      </c>
      <c r="F22" s="164">
        <v>13811</v>
      </c>
      <c r="G22" s="164">
        <v>3729</v>
      </c>
      <c r="H22" s="164">
        <f>SUM(F22:G22)</f>
        <v>17540</v>
      </c>
    </row>
    <row r="23" spans="1:8" ht="12" customHeight="1">
      <c r="A23" s="70" t="s">
        <v>430</v>
      </c>
      <c r="B23" s="162" t="s">
        <v>431</v>
      </c>
      <c r="C23" s="107">
        <f aca="true" t="shared" si="4" ref="C23:H23">C24</f>
        <v>1575</v>
      </c>
      <c r="D23" s="107">
        <f t="shared" si="4"/>
        <v>425</v>
      </c>
      <c r="E23" s="107">
        <f t="shared" si="4"/>
        <v>2000</v>
      </c>
      <c r="F23" s="107">
        <f t="shared" si="4"/>
        <v>1575</v>
      </c>
      <c r="G23" s="107">
        <f t="shared" si="4"/>
        <v>425</v>
      </c>
      <c r="H23" s="107">
        <f t="shared" si="4"/>
        <v>2000</v>
      </c>
    </row>
    <row r="24" spans="1:8" ht="12" customHeight="1">
      <c r="A24" s="80"/>
      <c r="B24" s="282" t="s">
        <v>432</v>
      </c>
      <c r="C24" s="164">
        <v>1575</v>
      </c>
      <c r="D24" s="164">
        <v>425</v>
      </c>
      <c r="E24" s="164">
        <f>SUM(C24:D24)</f>
        <v>2000</v>
      </c>
      <c r="F24" s="164">
        <v>1575</v>
      </c>
      <c r="G24" s="164">
        <v>425</v>
      </c>
      <c r="H24" s="164">
        <f>SUM(F24:G24)</f>
        <v>2000</v>
      </c>
    </row>
    <row r="25" spans="1:8" ht="12.75" customHeight="1">
      <c r="A25" s="277" t="s">
        <v>253</v>
      </c>
      <c r="B25" s="158" t="s">
        <v>313</v>
      </c>
      <c r="C25" s="267">
        <f aca="true" t="shared" si="5" ref="C25:H25">SUM(C26:C27)</f>
        <v>462993</v>
      </c>
      <c r="D25" s="267">
        <f t="shared" si="5"/>
        <v>125007</v>
      </c>
      <c r="E25" s="267">
        <f t="shared" si="5"/>
        <v>588000</v>
      </c>
      <c r="F25" s="267">
        <f t="shared" si="5"/>
        <v>462993</v>
      </c>
      <c r="G25" s="267">
        <f t="shared" si="5"/>
        <v>125007</v>
      </c>
      <c r="H25" s="267">
        <f t="shared" si="5"/>
        <v>588000</v>
      </c>
    </row>
    <row r="26" spans="1:8" ht="12.75" customHeight="1">
      <c r="A26" s="277"/>
      <c r="B26" s="155" t="s">
        <v>433</v>
      </c>
      <c r="C26" s="156">
        <v>42150</v>
      </c>
      <c r="D26" s="157">
        <v>11380</v>
      </c>
      <c r="E26" s="156">
        <f>C26+D26</f>
        <v>53530</v>
      </c>
      <c r="F26" s="156">
        <v>42150</v>
      </c>
      <c r="G26" s="157">
        <v>11380</v>
      </c>
      <c r="H26" s="156">
        <f>F26+G26</f>
        <v>53530</v>
      </c>
    </row>
    <row r="27" spans="1:8" ht="12.75" customHeight="1">
      <c r="A27" s="104"/>
      <c r="B27" s="155" t="s">
        <v>362</v>
      </c>
      <c r="C27" s="156">
        <v>420843</v>
      </c>
      <c r="D27" s="157">
        <v>113627</v>
      </c>
      <c r="E27" s="156">
        <f>C27+D27</f>
        <v>534470</v>
      </c>
      <c r="F27" s="156">
        <v>420843</v>
      </c>
      <c r="G27" s="157">
        <v>113627</v>
      </c>
      <c r="H27" s="156">
        <f>F27+G27</f>
        <v>534470</v>
      </c>
    </row>
    <row r="28" spans="1:8" ht="12.75" customHeight="1">
      <c r="A28" s="212" t="s">
        <v>434</v>
      </c>
      <c r="B28" s="94" t="s">
        <v>435</v>
      </c>
      <c r="C28" s="107">
        <f aca="true" t="shared" si="6" ref="C28:H28">C29</f>
        <v>1575</v>
      </c>
      <c r="D28" s="107">
        <f t="shared" si="6"/>
        <v>425</v>
      </c>
      <c r="E28" s="107">
        <f t="shared" si="6"/>
        <v>2000</v>
      </c>
      <c r="F28" s="107">
        <f t="shared" si="6"/>
        <v>1575</v>
      </c>
      <c r="G28" s="107">
        <f t="shared" si="6"/>
        <v>425</v>
      </c>
      <c r="H28" s="107">
        <f t="shared" si="6"/>
        <v>2000</v>
      </c>
    </row>
    <row r="29" spans="1:8" ht="12.75" customHeight="1">
      <c r="A29" s="265"/>
      <c r="B29" s="177" t="s">
        <v>436</v>
      </c>
      <c r="C29" s="266">
        <v>1575</v>
      </c>
      <c r="D29" s="167">
        <v>425</v>
      </c>
      <c r="E29" s="156">
        <f>C29+D29</f>
        <v>2000</v>
      </c>
      <c r="F29" s="266">
        <v>1575</v>
      </c>
      <c r="G29" s="167">
        <v>425</v>
      </c>
      <c r="H29" s="156">
        <f>F29+G29</f>
        <v>2000</v>
      </c>
    </row>
    <row r="30" spans="1:8" ht="12.75" customHeight="1">
      <c r="A30" s="137" t="s">
        <v>363</v>
      </c>
      <c r="B30" s="94" t="s">
        <v>281</v>
      </c>
      <c r="C30" s="108">
        <f aca="true" t="shared" si="7" ref="C30:H30">SUM(C31:C34)</f>
        <v>18504</v>
      </c>
      <c r="D30" s="160">
        <f t="shared" si="7"/>
        <v>4996</v>
      </c>
      <c r="E30" s="108">
        <f t="shared" si="7"/>
        <v>23500</v>
      </c>
      <c r="F30" s="108">
        <f t="shared" si="7"/>
        <v>22441</v>
      </c>
      <c r="G30" s="160">
        <f t="shared" si="7"/>
        <v>6059</v>
      </c>
      <c r="H30" s="108">
        <f t="shared" si="7"/>
        <v>28500</v>
      </c>
    </row>
    <row r="31" spans="1:8" s="198" customFormat="1" ht="12.75" customHeight="1">
      <c r="A31" s="183"/>
      <c r="B31" s="155" t="s">
        <v>437</v>
      </c>
      <c r="C31" s="185">
        <v>1181</v>
      </c>
      <c r="D31" s="184">
        <v>319</v>
      </c>
      <c r="E31" s="185">
        <f>C31+D31</f>
        <v>1500</v>
      </c>
      <c r="F31" s="185">
        <v>1181</v>
      </c>
      <c r="G31" s="184">
        <v>319</v>
      </c>
      <c r="H31" s="185">
        <f>F31+G31</f>
        <v>1500</v>
      </c>
    </row>
    <row r="32" spans="1:8" s="198" customFormat="1" ht="12.75" customHeight="1">
      <c r="A32" s="183"/>
      <c r="B32" s="155" t="s">
        <v>438</v>
      </c>
      <c r="C32" s="185">
        <v>1575</v>
      </c>
      <c r="D32" s="184">
        <v>425</v>
      </c>
      <c r="E32" s="185">
        <f>C32+D32</f>
        <v>2000</v>
      </c>
      <c r="F32" s="185">
        <v>1575</v>
      </c>
      <c r="G32" s="184">
        <v>425</v>
      </c>
      <c r="H32" s="185">
        <f>F32+G32</f>
        <v>2000</v>
      </c>
    </row>
    <row r="33" spans="1:8" s="198" customFormat="1" ht="12.75" customHeight="1">
      <c r="A33" s="183"/>
      <c r="B33" s="155" t="s">
        <v>682</v>
      </c>
      <c r="C33" s="185"/>
      <c r="D33" s="184"/>
      <c r="E33" s="185"/>
      <c r="F33" s="185">
        <v>3937</v>
      </c>
      <c r="G33" s="184">
        <v>1063</v>
      </c>
      <c r="H33" s="185">
        <f>F33+G33</f>
        <v>5000</v>
      </c>
    </row>
    <row r="34" spans="1:8" ht="12.75" customHeight="1">
      <c r="A34" s="249"/>
      <c r="B34" s="177" t="s">
        <v>282</v>
      </c>
      <c r="C34" s="149">
        <v>15748</v>
      </c>
      <c r="D34" s="186">
        <v>4252</v>
      </c>
      <c r="E34" s="149">
        <f>C34+D34</f>
        <v>20000</v>
      </c>
      <c r="F34" s="149">
        <v>15748</v>
      </c>
      <c r="G34" s="186">
        <v>4252</v>
      </c>
      <c r="H34" s="149">
        <f>F34+G34</f>
        <v>20000</v>
      </c>
    </row>
    <row r="35" spans="1:8" ht="12.75" customHeight="1">
      <c r="A35" s="277" t="s">
        <v>364</v>
      </c>
      <c r="B35" s="158" t="s">
        <v>365</v>
      </c>
      <c r="C35" s="267">
        <f aca="true" t="shared" si="8" ref="C35:H35">SUM(C36)</f>
        <v>4725</v>
      </c>
      <c r="D35" s="267">
        <f t="shared" si="8"/>
        <v>1275</v>
      </c>
      <c r="E35" s="267">
        <f t="shared" si="8"/>
        <v>6000</v>
      </c>
      <c r="F35" s="267">
        <f t="shared" si="8"/>
        <v>4725</v>
      </c>
      <c r="G35" s="267">
        <f t="shared" si="8"/>
        <v>1275</v>
      </c>
      <c r="H35" s="267">
        <f t="shared" si="8"/>
        <v>6000</v>
      </c>
    </row>
    <row r="36" spans="1:8" ht="12.75" customHeight="1">
      <c r="A36" s="104"/>
      <c r="B36" s="155" t="s">
        <v>368</v>
      </c>
      <c r="C36" s="156">
        <v>4725</v>
      </c>
      <c r="D36" s="157">
        <v>1275</v>
      </c>
      <c r="E36" s="156">
        <f>SUM(C36:D36)</f>
        <v>6000</v>
      </c>
      <c r="F36" s="156">
        <v>4725</v>
      </c>
      <c r="G36" s="157">
        <v>1275</v>
      </c>
      <c r="H36" s="156">
        <f>SUM(F36:G36)</f>
        <v>6000</v>
      </c>
    </row>
    <row r="37" spans="1:8" ht="12.75" customHeight="1">
      <c r="A37" s="137" t="s">
        <v>366</v>
      </c>
      <c r="B37" s="94" t="s">
        <v>314</v>
      </c>
      <c r="C37" s="107">
        <f aca="true" t="shared" si="9" ref="C37:H37">SUM(C38:C41)</f>
        <v>33859</v>
      </c>
      <c r="D37" s="107">
        <f t="shared" si="9"/>
        <v>9141</v>
      </c>
      <c r="E37" s="549">
        <f t="shared" si="9"/>
        <v>43000</v>
      </c>
      <c r="F37" s="107">
        <f t="shared" si="9"/>
        <v>31496</v>
      </c>
      <c r="G37" s="107">
        <f t="shared" si="9"/>
        <v>8504</v>
      </c>
      <c r="H37" s="549">
        <f t="shared" si="9"/>
        <v>40000</v>
      </c>
    </row>
    <row r="38" spans="1:8" ht="12.75" customHeight="1">
      <c r="A38" s="183"/>
      <c r="B38" s="155" t="s">
        <v>439</v>
      </c>
      <c r="C38" s="156">
        <v>7874</v>
      </c>
      <c r="D38" s="157">
        <v>2126</v>
      </c>
      <c r="E38" s="156">
        <f>SUM(C38:D38)</f>
        <v>10000</v>
      </c>
      <c r="F38" s="156">
        <v>7874</v>
      </c>
      <c r="G38" s="157">
        <v>2126</v>
      </c>
      <c r="H38" s="156">
        <f>SUM(F38:G38)</f>
        <v>10000</v>
      </c>
    </row>
    <row r="39" spans="1:8" ht="12.75" customHeight="1">
      <c r="A39" s="183"/>
      <c r="B39" s="155" t="s">
        <v>280</v>
      </c>
      <c r="C39" s="156">
        <v>15748</v>
      </c>
      <c r="D39" s="157">
        <v>4252</v>
      </c>
      <c r="E39" s="156">
        <f>SUM(C39:D39)</f>
        <v>20000</v>
      </c>
      <c r="F39" s="156">
        <v>15748</v>
      </c>
      <c r="G39" s="157">
        <v>4252</v>
      </c>
      <c r="H39" s="156">
        <f>SUM(F39:G39)</f>
        <v>20000</v>
      </c>
    </row>
    <row r="40" spans="1:8" ht="12.75" customHeight="1">
      <c r="A40" s="183"/>
      <c r="B40" s="155" t="s">
        <v>469</v>
      </c>
      <c r="C40" s="156">
        <v>2363</v>
      </c>
      <c r="D40" s="157">
        <v>637</v>
      </c>
      <c r="E40" s="156">
        <f>SUM(C40:D40)</f>
        <v>3000</v>
      </c>
      <c r="F40" s="156"/>
      <c r="G40" s="157"/>
      <c r="H40" s="156">
        <f>SUM(F40:G40)</f>
        <v>0</v>
      </c>
    </row>
    <row r="41" spans="1:8" ht="12.75" customHeight="1">
      <c r="A41" s="249"/>
      <c r="B41" s="177" t="s">
        <v>369</v>
      </c>
      <c r="C41" s="266">
        <v>7874</v>
      </c>
      <c r="D41" s="167">
        <v>2126</v>
      </c>
      <c r="E41" s="266">
        <f>SUM(C41:D41)</f>
        <v>10000</v>
      </c>
      <c r="F41" s="266">
        <v>7874</v>
      </c>
      <c r="G41" s="167">
        <v>2126</v>
      </c>
      <c r="H41" s="266">
        <f>SUM(F41:G41)</f>
        <v>10000</v>
      </c>
    </row>
    <row r="42" spans="1:8" ht="12.75" customHeight="1">
      <c r="A42" s="137" t="s">
        <v>324</v>
      </c>
      <c r="B42" s="94" t="s">
        <v>163</v>
      </c>
      <c r="C42" s="108">
        <f aca="true" t="shared" si="10" ref="C42:H42">SUM(C43:C44)</f>
        <v>7569</v>
      </c>
      <c r="D42" s="108">
        <f t="shared" si="10"/>
        <v>531</v>
      </c>
      <c r="E42" s="108">
        <f t="shared" si="10"/>
        <v>8100</v>
      </c>
      <c r="F42" s="108">
        <f t="shared" si="10"/>
        <v>7569</v>
      </c>
      <c r="G42" s="108">
        <f t="shared" si="10"/>
        <v>531</v>
      </c>
      <c r="H42" s="108">
        <f t="shared" si="10"/>
        <v>8100</v>
      </c>
    </row>
    <row r="43" spans="1:8" ht="12.75" customHeight="1">
      <c r="A43" s="183"/>
      <c r="B43" s="155" t="s">
        <v>291</v>
      </c>
      <c r="C43" s="156">
        <v>5600</v>
      </c>
      <c r="D43" s="157">
        <v>0</v>
      </c>
      <c r="E43" s="156">
        <f>SUM(C43:D43)</f>
        <v>5600</v>
      </c>
      <c r="F43" s="156">
        <v>5600</v>
      </c>
      <c r="G43" s="157">
        <v>0</v>
      </c>
      <c r="H43" s="156">
        <f>SUM(F43:G43)</f>
        <v>5600</v>
      </c>
    </row>
    <row r="44" spans="1:8" ht="12.75" customHeight="1">
      <c r="A44" s="249"/>
      <c r="B44" s="177" t="s">
        <v>440</v>
      </c>
      <c r="C44" s="266">
        <v>1969</v>
      </c>
      <c r="D44" s="167">
        <v>531</v>
      </c>
      <c r="E44" s="266">
        <f>SUM(C44:D44)</f>
        <v>2500</v>
      </c>
      <c r="F44" s="266">
        <v>1969</v>
      </c>
      <c r="G44" s="167">
        <v>531</v>
      </c>
      <c r="H44" s="266">
        <f>SUM(F44:G44)</f>
        <v>2500</v>
      </c>
    </row>
    <row r="45" spans="1:8" ht="12.75" customHeight="1">
      <c r="A45" s="252" t="s">
        <v>445</v>
      </c>
      <c r="B45" s="158" t="s">
        <v>446</v>
      </c>
      <c r="C45" s="267">
        <f aca="true" t="shared" si="11" ref="C45:H45">C46</f>
        <v>788</v>
      </c>
      <c r="D45" s="267">
        <f t="shared" si="11"/>
        <v>212</v>
      </c>
      <c r="E45" s="267">
        <f t="shared" si="11"/>
        <v>1000</v>
      </c>
      <c r="F45" s="267">
        <f t="shared" si="11"/>
        <v>788</v>
      </c>
      <c r="G45" s="267">
        <f t="shared" si="11"/>
        <v>212</v>
      </c>
      <c r="H45" s="267">
        <f t="shared" si="11"/>
        <v>1000</v>
      </c>
    </row>
    <row r="46" spans="1:8" ht="12.75" customHeight="1">
      <c r="A46" s="211"/>
      <c r="B46" s="155" t="s">
        <v>447</v>
      </c>
      <c r="C46" s="156">
        <v>788</v>
      </c>
      <c r="D46" s="157">
        <v>212</v>
      </c>
      <c r="E46" s="156">
        <f>SUM(C46:D46)</f>
        <v>1000</v>
      </c>
      <c r="F46" s="156">
        <v>788</v>
      </c>
      <c r="G46" s="157">
        <v>212</v>
      </c>
      <c r="H46" s="156">
        <f>SUM(F46:G46)</f>
        <v>1000</v>
      </c>
    </row>
    <row r="47" spans="1:8" s="197" customFormat="1" ht="18.75" customHeight="1">
      <c r="A47" s="250"/>
      <c r="B47" s="67" t="s">
        <v>138</v>
      </c>
      <c r="C47" s="223">
        <f>C15+C17+C19+C21+C23+C25+C28+C30+C35+C37+C42+C45</f>
        <v>556308</v>
      </c>
      <c r="D47" s="223">
        <f>D15+D17+D19+D21+D23+D25+D28+D30+D35+D37+D42+D45</f>
        <v>148686</v>
      </c>
      <c r="E47" s="223">
        <f>E15+E17+E19+E21+E23+E25+E28+E30+E35+E37+E42+E45</f>
        <v>704994</v>
      </c>
      <c r="F47" s="223">
        <f>F11+F15+F17+F19+F21+F23+F25+F28+F30+F35+F37+F42+F45</f>
        <v>559539</v>
      </c>
      <c r="G47" s="223">
        <f>G11+G15+G17+G19+G21+G23+G25+G28+G30+G35+G37+G42+G45</f>
        <v>151168</v>
      </c>
      <c r="H47" s="223">
        <f>H11+H15+H17+H19+H21+H23+H25+H28+H30+H35+H37+H42+H45</f>
        <v>708964</v>
      </c>
    </row>
    <row r="48" spans="1:8" s="198" customFormat="1" ht="12.75" customHeight="1">
      <c r="A48" s="212" t="s">
        <v>254</v>
      </c>
      <c r="B48" s="94" t="s">
        <v>240</v>
      </c>
      <c r="C48" s="267">
        <f aca="true" t="shared" si="12" ref="C48:H48">SUM(C49)</f>
        <v>5089</v>
      </c>
      <c r="D48" s="267">
        <f t="shared" si="12"/>
        <v>1374</v>
      </c>
      <c r="E48" s="267">
        <f t="shared" si="12"/>
        <v>6463</v>
      </c>
      <c r="F48" s="267">
        <f t="shared" si="12"/>
        <v>5089</v>
      </c>
      <c r="G48" s="267">
        <f t="shared" si="12"/>
        <v>1374</v>
      </c>
      <c r="H48" s="267">
        <f t="shared" si="12"/>
        <v>6463</v>
      </c>
    </row>
    <row r="49" spans="1:8" s="198" customFormat="1" ht="12.75" customHeight="1">
      <c r="A49" s="211"/>
      <c r="B49" s="155" t="s">
        <v>283</v>
      </c>
      <c r="C49" s="185">
        <v>5089</v>
      </c>
      <c r="D49" s="184">
        <v>1374</v>
      </c>
      <c r="E49" s="185">
        <f>SUM(C49:D49)</f>
        <v>6463</v>
      </c>
      <c r="F49" s="185">
        <v>5089</v>
      </c>
      <c r="G49" s="184">
        <v>1374</v>
      </c>
      <c r="H49" s="185">
        <f>SUM(F49:G49)</f>
        <v>6463</v>
      </c>
    </row>
    <row r="50" spans="1:8" s="214" customFormat="1" ht="20.25" customHeight="1">
      <c r="A50" s="253"/>
      <c r="B50" s="67" t="s">
        <v>288</v>
      </c>
      <c r="C50" s="254">
        <f aca="true" t="shared" si="13" ref="C50:H50">C48</f>
        <v>5089</v>
      </c>
      <c r="D50" s="254">
        <f t="shared" si="13"/>
        <v>1374</v>
      </c>
      <c r="E50" s="254">
        <f t="shared" si="13"/>
        <v>6463</v>
      </c>
      <c r="F50" s="254">
        <f t="shared" si="13"/>
        <v>5089</v>
      </c>
      <c r="G50" s="254">
        <f t="shared" si="13"/>
        <v>1374</v>
      </c>
      <c r="H50" s="254">
        <f t="shared" si="13"/>
        <v>6463</v>
      </c>
    </row>
    <row r="51" spans="1:8" s="198" customFormat="1" ht="12.75" customHeight="1">
      <c r="A51" s="252" t="s">
        <v>10</v>
      </c>
      <c r="B51" s="158" t="s">
        <v>287</v>
      </c>
      <c r="C51" s="159">
        <f aca="true" t="shared" si="14" ref="C51:H51">SUM(C52:C53)</f>
        <v>19546</v>
      </c>
      <c r="D51" s="159">
        <f t="shared" si="14"/>
        <v>5278</v>
      </c>
      <c r="E51" s="159">
        <f t="shared" si="14"/>
        <v>24824</v>
      </c>
      <c r="F51" s="159">
        <f t="shared" si="14"/>
        <v>20096</v>
      </c>
      <c r="G51" s="159">
        <f t="shared" si="14"/>
        <v>5426</v>
      </c>
      <c r="H51" s="159">
        <f t="shared" si="14"/>
        <v>25522</v>
      </c>
    </row>
    <row r="52" spans="1:8" s="198" customFormat="1" ht="12.75" customHeight="1">
      <c r="A52" s="252"/>
      <c r="B52" s="155" t="s">
        <v>482</v>
      </c>
      <c r="C52" s="185">
        <v>1570</v>
      </c>
      <c r="D52" s="184">
        <v>424</v>
      </c>
      <c r="E52" s="185">
        <f>SUM(C52:D52)</f>
        <v>1994</v>
      </c>
      <c r="F52" s="185">
        <v>2120</v>
      </c>
      <c r="G52" s="184">
        <v>572</v>
      </c>
      <c r="H52" s="185">
        <f>SUM(F52:G52)</f>
        <v>2692</v>
      </c>
    </row>
    <row r="53" spans="1:8" s="198" customFormat="1" ht="12.75" customHeight="1">
      <c r="A53" s="211"/>
      <c r="B53" s="155" t="s">
        <v>289</v>
      </c>
      <c r="C53" s="185">
        <v>17976</v>
      </c>
      <c r="D53" s="184">
        <v>4854</v>
      </c>
      <c r="E53" s="185">
        <f>SUM(C53:D53)</f>
        <v>22830</v>
      </c>
      <c r="F53" s="185">
        <v>17976</v>
      </c>
      <c r="G53" s="184">
        <v>4854</v>
      </c>
      <c r="H53" s="185">
        <f>SUM(F53:G53)</f>
        <v>22830</v>
      </c>
    </row>
    <row r="54" spans="1:8" ht="17.25" customHeight="1">
      <c r="A54" s="147"/>
      <c r="B54" s="67" t="s">
        <v>285</v>
      </c>
      <c r="C54" s="129">
        <f aca="true" t="shared" si="15" ref="C54:H54">C51</f>
        <v>19546</v>
      </c>
      <c r="D54" s="129">
        <f t="shared" si="15"/>
        <v>5278</v>
      </c>
      <c r="E54" s="129">
        <f t="shared" si="15"/>
        <v>24824</v>
      </c>
      <c r="F54" s="129">
        <f t="shared" si="15"/>
        <v>20096</v>
      </c>
      <c r="G54" s="129">
        <f t="shared" si="15"/>
        <v>5426</v>
      </c>
      <c r="H54" s="129">
        <f t="shared" si="15"/>
        <v>25522</v>
      </c>
    </row>
    <row r="55" spans="1:8" ht="19.5" customHeight="1">
      <c r="A55" s="147"/>
      <c r="B55" s="67" t="s">
        <v>290</v>
      </c>
      <c r="C55" s="129">
        <f aca="true" t="shared" si="16" ref="C55:H55">C47+C50+C54</f>
        <v>580943</v>
      </c>
      <c r="D55" s="129">
        <f t="shared" si="16"/>
        <v>155338</v>
      </c>
      <c r="E55" s="129">
        <f t="shared" si="16"/>
        <v>736281</v>
      </c>
      <c r="F55" s="129">
        <f t="shared" si="16"/>
        <v>584724</v>
      </c>
      <c r="G55" s="129">
        <f t="shared" si="16"/>
        <v>157968</v>
      </c>
      <c r="H55" s="129">
        <f t="shared" si="16"/>
        <v>740949</v>
      </c>
    </row>
    <row r="56" spans="1:8" ht="12.75">
      <c r="A56" s="100"/>
      <c r="B56" s="101"/>
      <c r="C56" s="101"/>
      <c r="D56" s="101"/>
      <c r="E56" s="101"/>
      <c r="F56" s="101"/>
      <c r="G56" s="101"/>
      <c r="H56" s="101"/>
    </row>
    <row r="57" spans="1:5" ht="12.75">
      <c r="A57" s="100"/>
      <c r="B57" s="101"/>
      <c r="C57" s="101"/>
      <c r="D57" s="101"/>
      <c r="E57" s="101"/>
    </row>
    <row r="58" spans="1:5" ht="12.75">
      <c r="A58" s="100"/>
      <c r="B58" s="101"/>
      <c r="C58" s="101"/>
      <c r="D58" s="101"/>
      <c r="E58" s="101"/>
    </row>
    <row r="59" spans="1:5" ht="15.75">
      <c r="A59" s="102" t="s">
        <v>700</v>
      </c>
      <c r="B59" s="101"/>
      <c r="C59" s="101"/>
      <c r="D59" s="101"/>
      <c r="E59" s="101"/>
    </row>
    <row r="60" spans="1:5" ht="12.75">
      <c r="A60" s="100"/>
      <c r="B60" s="101"/>
      <c r="C60" s="101"/>
      <c r="D60" s="101"/>
      <c r="E60" s="101"/>
    </row>
    <row r="61" spans="1:7" ht="15.75">
      <c r="A61" s="663" t="s">
        <v>63</v>
      </c>
      <c r="B61" s="663"/>
      <c r="C61" s="663"/>
      <c r="D61" s="663"/>
      <c r="E61" s="663"/>
      <c r="F61" s="663"/>
      <c r="G61" s="663"/>
    </row>
    <row r="62" spans="1:7" ht="15.75">
      <c r="A62" s="663" t="s">
        <v>678</v>
      </c>
      <c r="B62" s="663"/>
      <c r="C62" s="663"/>
      <c r="D62" s="663"/>
      <c r="E62" s="663"/>
      <c r="F62" s="663"/>
      <c r="G62" s="663"/>
    </row>
    <row r="63" spans="1:7" ht="15.75">
      <c r="A63" s="663" t="s">
        <v>64</v>
      </c>
      <c r="B63" s="663"/>
      <c r="C63" s="663"/>
      <c r="D63" s="663"/>
      <c r="E63" s="663"/>
      <c r="F63" s="663"/>
      <c r="G63" s="663"/>
    </row>
    <row r="64" spans="1:8" ht="15.75">
      <c r="A64" s="663" t="s">
        <v>68</v>
      </c>
      <c r="B64" s="663"/>
      <c r="C64" s="663"/>
      <c r="D64" s="663"/>
      <c r="E64" s="663"/>
      <c r="F64" s="663"/>
      <c r="G64" s="582"/>
      <c r="H64" s="582"/>
    </row>
    <row r="65" spans="1:5" ht="15.75">
      <c r="A65" s="100"/>
      <c r="B65" s="103"/>
      <c r="C65" s="101"/>
      <c r="D65" s="101"/>
      <c r="E65" s="101"/>
    </row>
    <row r="66" spans="1:8" s="62" customFormat="1" ht="12.75">
      <c r="A66" s="43" t="s">
        <v>55</v>
      </c>
      <c r="B66" s="43" t="s">
        <v>5</v>
      </c>
      <c r="C66" s="46"/>
      <c r="D66" s="47" t="s">
        <v>413</v>
      </c>
      <c r="E66" s="48"/>
      <c r="F66" s="46"/>
      <c r="G66" s="47" t="s">
        <v>588</v>
      </c>
      <c r="H66" s="48"/>
    </row>
    <row r="67" spans="1:8" ht="12.75">
      <c r="A67" s="45" t="s">
        <v>56</v>
      </c>
      <c r="B67" s="45"/>
      <c r="C67" s="43" t="s">
        <v>66</v>
      </c>
      <c r="D67" s="43" t="s">
        <v>67</v>
      </c>
      <c r="E67" s="43" t="s">
        <v>6</v>
      </c>
      <c r="F67" s="43" t="s">
        <v>66</v>
      </c>
      <c r="G67" s="43" t="s">
        <v>67</v>
      </c>
      <c r="H67" s="43" t="s">
        <v>6</v>
      </c>
    </row>
    <row r="68" spans="1:8" ht="12.75">
      <c r="A68" s="137" t="s">
        <v>323</v>
      </c>
      <c r="B68" s="278" t="s">
        <v>310</v>
      </c>
      <c r="C68" s="108">
        <f aca="true" t="shared" si="17" ref="C68:H68">C69</f>
        <v>2362</v>
      </c>
      <c r="D68" s="108">
        <f t="shared" si="17"/>
        <v>638</v>
      </c>
      <c r="E68" s="108">
        <f t="shared" si="17"/>
        <v>3000</v>
      </c>
      <c r="F68" s="108">
        <f t="shared" si="17"/>
        <v>2362</v>
      </c>
      <c r="G68" s="108">
        <f t="shared" si="17"/>
        <v>638</v>
      </c>
      <c r="H68" s="108">
        <f t="shared" si="17"/>
        <v>3000</v>
      </c>
    </row>
    <row r="69" spans="1:8" ht="12.75">
      <c r="A69" s="44"/>
      <c r="B69" s="279" t="s">
        <v>426</v>
      </c>
      <c r="C69" s="149">
        <v>2362</v>
      </c>
      <c r="D69" s="185">
        <v>638</v>
      </c>
      <c r="E69" s="185">
        <f>SUM(C69:D69)</f>
        <v>3000</v>
      </c>
      <c r="F69" s="149">
        <v>2362</v>
      </c>
      <c r="G69" s="185">
        <v>638</v>
      </c>
      <c r="H69" s="185">
        <f>SUM(F69:G69)</f>
        <v>3000</v>
      </c>
    </row>
    <row r="70" spans="1:8" ht="12.75">
      <c r="A70" s="137" t="s">
        <v>252</v>
      </c>
      <c r="B70" s="264" t="s">
        <v>311</v>
      </c>
      <c r="C70" s="108">
        <f aca="true" t="shared" si="18" ref="C70:H70">C71</f>
        <v>25000</v>
      </c>
      <c r="D70" s="108">
        <f t="shared" si="18"/>
        <v>6750</v>
      </c>
      <c r="E70" s="108">
        <f t="shared" si="18"/>
        <v>31750</v>
      </c>
      <c r="F70" s="108">
        <f t="shared" si="18"/>
        <v>25000</v>
      </c>
      <c r="G70" s="108">
        <f t="shared" si="18"/>
        <v>6750</v>
      </c>
      <c r="H70" s="108">
        <f t="shared" si="18"/>
        <v>31750</v>
      </c>
    </row>
    <row r="71" spans="1:8" ht="12.75">
      <c r="A71" s="44"/>
      <c r="B71" s="246" t="s">
        <v>427</v>
      </c>
      <c r="C71" s="149">
        <v>25000</v>
      </c>
      <c r="D71" s="185">
        <v>6750</v>
      </c>
      <c r="E71" s="185">
        <f>SUM(C71:D71)</f>
        <v>31750</v>
      </c>
      <c r="F71" s="149">
        <v>25000</v>
      </c>
      <c r="G71" s="185">
        <v>6750</v>
      </c>
      <c r="H71" s="185">
        <f>SUM(F71:G71)</f>
        <v>31750</v>
      </c>
    </row>
    <row r="72" spans="1:8" ht="12.75">
      <c r="A72" s="70" t="s">
        <v>367</v>
      </c>
      <c r="B72" s="94" t="s">
        <v>238</v>
      </c>
      <c r="C72" s="108">
        <f aca="true" t="shared" si="19" ref="C72:H72">C73</f>
        <v>4725</v>
      </c>
      <c r="D72" s="108">
        <f t="shared" si="19"/>
        <v>1275</v>
      </c>
      <c r="E72" s="108">
        <f t="shared" si="19"/>
        <v>6000</v>
      </c>
      <c r="F72" s="108">
        <f t="shared" si="19"/>
        <v>4725</v>
      </c>
      <c r="G72" s="108">
        <f t="shared" si="19"/>
        <v>1275</v>
      </c>
      <c r="H72" s="108">
        <f t="shared" si="19"/>
        <v>6000</v>
      </c>
    </row>
    <row r="73" spans="1:8" ht="12.75">
      <c r="A73" s="71"/>
      <c r="B73" s="155" t="s">
        <v>132</v>
      </c>
      <c r="C73" s="176">
        <v>4725</v>
      </c>
      <c r="D73" s="156">
        <v>1275</v>
      </c>
      <c r="E73" s="176">
        <f>SUM(C73:D73)</f>
        <v>6000</v>
      </c>
      <c r="F73" s="176">
        <v>4725</v>
      </c>
      <c r="G73" s="156">
        <v>1275</v>
      </c>
      <c r="H73" s="176">
        <f>SUM(F73:G73)</f>
        <v>6000</v>
      </c>
    </row>
    <row r="74" spans="1:8" ht="12.75">
      <c r="A74" s="70" t="s">
        <v>361</v>
      </c>
      <c r="B74" s="162" t="s">
        <v>148</v>
      </c>
      <c r="C74" s="108">
        <f>C76</f>
        <v>31496</v>
      </c>
      <c r="D74" s="108">
        <f>D76</f>
        <v>8504</v>
      </c>
      <c r="E74" s="108">
        <f>E76</f>
        <v>40000</v>
      </c>
      <c r="F74" s="108">
        <f>F75+F76</f>
        <v>43307</v>
      </c>
      <c r="G74" s="108">
        <f>G75+G76</f>
        <v>11693</v>
      </c>
      <c r="H74" s="108">
        <f>H75+H76</f>
        <v>55000</v>
      </c>
    </row>
    <row r="75" spans="1:8" ht="12.75">
      <c r="A75" s="71"/>
      <c r="B75" s="182" t="s">
        <v>653</v>
      </c>
      <c r="C75" s="185"/>
      <c r="D75" s="185"/>
      <c r="E75" s="564"/>
      <c r="F75" s="185">
        <v>22047</v>
      </c>
      <c r="G75" s="185">
        <v>5953</v>
      </c>
      <c r="H75" s="185">
        <f>F75+G75</f>
        <v>28000</v>
      </c>
    </row>
    <row r="76" spans="1:8" ht="12.75">
      <c r="A76" s="80"/>
      <c r="B76" s="282" t="s">
        <v>292</v>
      </c>
      <c r="C76" s="164">
        <v>31496</v>
      </c>
      <c r="D76" s="164">
        <v>8504</v>
      </c>
      <c r="E76" s="164">
        <f>SUM(C76:D76)</f>
        <v>40000</v>
      </c>
      <c r="F76" s="164">
        <v>21260</v>
      </c>
      <c r="G76" s="164">
        <v>5740</v>
      </c>
      <c r="H76" s="164">
        <f>SUM(F76:G76)</f>
        <v>27000</v>
      </c>
    </row>
    <row r="77" spans="1:8" ht="12.75">
      <c r="A77" s="87" t="s">
        <v>324</v>
      </c>
      <c r="B77" s="268" t="s">
        <v>163</v>
      </c>
      <c r="C77" s="269">
        <f aca="true" t="shared" si="20" ref="C77:H77">SUM(C78:C81)</f>
        <v>89814</v>
      </c>
      <c r="D77" s="269">
        <f t="shared" si="20"/>
        <v>24251</v>
      </c>
      <c r="E77" s="269">
        <f t="shared" si="20"/>
        <v>114065</v>
      </c>
      <c r="F77" s="269">
        <f t="shared" si="20"/>
        <v>89814</v>
      </c>
      <c r="G77" s="269">
        <f t="shared" si="20"/>
        <v>24251</v>
      </c>
      <c r="H77" s="269">
        <f t="shared" si="20"/>
        <v>114065</v>
      </c>
    </row>
    <row r="78" spans="1:8" ht="12.75">
      <c r="A78" s="87"/>
      <c r="B78" s="182" t="s">
        <v>442</v>
      </c>
      <c r="C78" s="106">
        <v>7998</v>
      </c>
      <c r="D78" s="106">
        <v>2160</v>
      </c>
      <c r="E78" s="106">
        <f>SUM(C78:D78)</f>
        <v>10158</v>
      </c>
      <c r="F78" s="106">
        <v>7998</v>
      </c>
      <c r="G78" s="106">
        <v>2160</v>
      </c>
      <c r="H78" s="106">
        <f>SUM(F78:G78)</f>
        <v>10158</v>
      </c>
    </row>
    <row r="79" spans="1:8" ht="12.75">
      <c r="A79" s="87"/>
      <c r="B79" s="182" t="s">
        <v>441</v>
      </c>
      <c r="C79" s="106">
        <v>71580</v>
      </c>
      <c r="D79" s="106">
        <v>19327</v>
      </c>
      <c r="E79" s="106">
        <f>SUM(C79:D79)</f>
        <v>90907</v>
      </c>
      <c r="F79" s="106">
        <v>71580</v>
      </c>
      <c r="G79" s="106">
        <v>19327</v>
      </c>
      <c r="H79" s="106">
        <f>SUM(F79:G79)</f>
        <v>90907</v>
      </c>
    </row>
    <row r="80" spans="1:8" ht="12.75">
      <c r="A80" s="87"/>
      <c r="B80" s="182" t="s">
        <v>444</v>
      </c>
      <c r="C80" s="106">
        <v>5118</v>
      </c>
      <c r="D80" s="106">
        <v>1382</v>
      </c>
      <c r="E80" s="106">
        <f>SUM(C80:D80)</f>
        <v>6500</v>
      </c>
      <c r="F80" s="106">
        <v>5118</v>
      </c>
      <c r="G80" s="106">
        <v>1382</v>
      </c>
      <c r="H80" s="106">
        <f>SUM(F80:G80)</f>
        <v>6500</v>
      </c>
    </row>
    <row r="81" spans="1:8" ht="12.75">
      <c r="A81" s="88"/>
      <c r="B81" s="182" t="s">
        <v>443</v>
      </c>
      <c r="C81" s="106">
        <v>5118</v>
      </c>
      <c r="D81" s="106">
        <v>1382</v>
      </c>
      <c r="E81" s="106">
        <f>SUM(C81:D81)</f>
        <v>6500</v>
      </c>
      <c r="F81" s="106">
        <v>5118</v>
      </c>
      <c r="G81" s="106">
        <v>1382</v>
      </c>
      <c r="H81" s="106">
        <f>SUM(F81:G81)</f>
        <v>6500</v>
      </c>
    </row>
    <row r="82" spans="1:8" ht="12.75">
      <c r="A82" s="87" t="s">
        <v>370</v>
      </c>
      <c r="B82" s="94" t="s">
        <v>239</v>
      </c>
      <c r="C82" s="108">
        <f aca="true" t="shared" si="21" ref="C82:H82">C83</f>
        <v>11811</v>
      </c>
      <c r="D82" s="108">
        <f t="shared" si="21"/>
        <v>3189</v>
      </c>
      <c r="E82" s="108">
        <f t="shared" si="21"/>
        <v>15000</v>
      </c>
      <c r="F82" s="108">
        <f t="shared" si="21"/>
        <v>11811</v>
      </c>
      <c r="G82" s="108">
        <f t="shared" si="21"/>
        <v>3189</v>
      </c>
      <c r="H82" s="108">
        <f t="shared" si="21"/>
        <v>15000</v>
      </c>
    </row>
    <row r="83" spans="1:8" ht="12.75">
      <c r="A83" s="87"/>
      <c r="B83" s="182" t="s">
        <v>371</v>
      </c>
      <c r="C83" s="164">
        <v>11811</v>
      </c>
      <c r="D83" s="164">
        <v>3189</v>
      </c>
      <c r="E83" s="164">
        <f>SUM(C83:D83)</f>
        <v>15000</v>
      </c>
      <c r="F83" s="164">
        <v>11811</v>
      </c>
      <c r="G83" s="164">
        <v>3189</v>
      </c>
      <c r="H83" s="164">
        <f>SUM(F83:G83)</f>
        <v>15000</v>
      </c>
    </row>
    <row r="84" spans="1:8" ht="12.75">
      <c r="A84" s="212" t="s">
        <v>564</v>
      </c>
      <c r="B84" s="94" t="s">
        <v>388</v>
      </c>
      <c r="C84" s="108">
        <f aca="true" t="shared" si="22" ref="C84:H84">C85</f>
        <v>394</v>
      </c>
      <c r="D84" s="108">
        <f t="shared" si="22"/>
        <v>106</v>
      </c>
      <c r="E84" s="108">
        <f t="shared" si="22"/>
        <v>500</v>
      </c>
      <c r="F84" s="108">
        <f t="shared" si="22"/>
        <v>6693</v>
      </c>
      <c r="G84" s="108">
        <f t="shared" si="22"/>
        <v>1807</v>
      </c>
      <c r="H84" s="108">
        <f t="shared" si="22"/>
        <v>8500</v>
      </c>
    </row>
    <row r="85" spans="1:8" ht="12.75">
      <c r="A85" s="211"/>
      <c r="B85" s="155" t="s">
        <v>656</v>
      </c>
      <c r="C85" s="185">
        <v>394</v>
      </c>
      <c r="D85" s="184">
        <v>106</v>
      </c>
      <c r="E85" s="270">
        <f>SUM(C85:D85)</f>
        <v>500</v>
      </c>
      <c r="F85" s="185">
        <v>6693</v>
      </c>
      <c r="G85" s="184">
        <v>1807</v>
      </c>
      <c r="H85" s="270">
        <f>SUM(F85:G85)</f>
        <v>8500</v>
      </c>
    </row>
    <row r="86" spans="1:8" ht="12.75">
      <c r="A86" s="137" t="s">
        <v>448</v>
      </c>
      <c r="B86" s="94" t="s">
        <v>372</v>
      </c>
      <c r="C86" s="107">
        <f aca="true" t="shared" si="23" ref="C86:H86">SUM(C87:C88)</f>
        <v>283466</v>
      </c>
      <c r="D86" s="107">
        <f t="shared" si="23"/>
        <v>76534</v>
      </c>
      <c r="E86" s="107">
        <f t="shared" si="23"/>
        <v>360000</v>
      </c>
      <c r="F86" s="107">
        <f t="shared" si="23"/>
        <v>309448</v>
      </c>
      <c r="G86" s="107">
        <f t="shared" si="23"/>
        <v>83552</v>
      </c>
      <c r="H86" s="107">
        <f t="shared" si="23"/>
        <v>393000</v>
      </c>
    </row>
    <row r="87" spans="1:8" ht="12.75">
      <c r="A87" s="138"/>
      <c r="B87" s="155" t="s">
        <v>449</v>
      </c>
      <c r="C87" s="156">
        <v>212600</v>
      </c>
      <c r="D87" s="156">
        <v>57400</v>
      </c>
      <c r="E87" s="156">
        <f>SUM(C87:D87)</f>
        <v>270000</v>
      </c>
      <c r="F87" s="156">
        <v>233858</v>
      </c>
      <c r="G87" s="156">
        <v>63142</v>
      </c>
      <c r="H87" s="156">
        <f>SUM(F87:G87)</f>
        <v>297000</v>
      </c>
    </row>
    <row r="88" spans="1:8" ht="13.5" customHeight="1">
      <c r="A88" s="163"/>
      <c r="B88" s="82" t="s">
        <v>450</v>
      </c>
      <c r="C88" s="164">
        <v>70866</v>
      </c>
      <c r="D88" s="164">
        <v>19134</v>
      </c>
      <c r="E88" s="109">
        <f>SUM(C88:D88)</f>
        <v>90000</v>
      </c>
      <c r="F88" s="164">
        <v>75590</v>
      </c>
      <c r="G88" s="164">
        <v>20410</v>
      </c>
      <c r="H88" s="109">
        <f>SUM(F88:G88)</f>
        <v>96000</v>
      </c>
    </row>
    <row r="89" spans="1:8" ht="13.5" customHeight="1">
      <c r="A89" s="298" t="s">
        <v>451</v>
      </c>
      <c r="B89" s="299" t="s">
        <v>452</v>
      </c>
      <c r="C89" s="300">
        <f aca="true" t="shared" si="24" ref="C89:H89">SUM(C90:C90)</f>
        <v>3386</v>
      </c>
      <c r="D89" s="300">
        <f t="shared" si="24"/>
        <v>914</v>
      </c>
      <c r="E89" s="300">
        <f t="shared" si="24"/>
        <v>4300</v>
      </c>
      <c r="F89" s="300">
        <f t="shared" si="24"/>
        <v>3386</v>
      </c>
      <c r="G89" s="300">
        <f t="shared" si="24"/>
        <v>914</v>
      </c>
      <c r="H89" s="300">
        <f t="shared" si="24"/>
        <v>4300</v>
      </c>
    </row>
    <row r="90" spans="1:8" ht="13.5" customHeight="1">
      <c r="A90" s="163"/>
      <c r="B90" s="82" t="s">
        <v>453</v>
      </c>
      <c r="C90" s="164">
        <v>3386</v>
      </c>
      <c r="D90" s="164">
        <v>914</v>
      </c>
      <c r="E90" s="109">
        <f>SUM(C90:D90)</f>
        <v>4300</v>
      </c>
      <c r="F90" s="164">
        <v>3386</v>
      </c>
      <c r="G90" s="164">
        <v>914</v>
      </c>
      <c r="H90" s="109">
        <f>SUM(F90:G90)</f>
        <v>4300</v>
      </c>
    </row>
    <row r="91" spans="1:8" ht="12.75">
      <c r="A91" s="49">
        <v>1</v>
      </c>
      <c r="B91" s="207" t="s">
        <v>138</v>
      </c>
      <c r="C91" s="187">
        <f aca="true" t="shared" si="25" ref="C91:H91">C68+C70+C72+C74+C77+C82+C84+C86+C89</f>
        <v>452454</v>
      </c>
      <c r="D91" s="187">
        <f t="shared" si="25"/>
        <v>122161</v>
      </c>
      <c r="E91" s="187">
        <f t="shared" si="25"/>
        <v>574615</v>
      </c>
      <c r="F91" s="187">
        <f t="shared" si="25"/>
        <v>496546</v>
      </c>
      <c r="G91" s="187">
        <f t="shared" si="25"/>
        <v>134069</v>
      </c>
      <c r="H91" s="187">
        <f t="shared" si="25"/>
        <v>630615</v>
      </c>
    </row>
    <row r="92" spans="1:5" ht="12.75">
      <c r="A92" s="5"/>
      <c r="B92" s="5"/>
      <c r="C92" s="5"/>
      <c r="D92" s="5"/>
      <c r="E92" s="5"/>
    </row>
    <row r="93" spans="1:5" ht="12.75">
      <c r="A93" s="5"/>
      <c r="B93" s="5"/>
      <c r="C93" s="5"/>
      <c r="D93" s="5"/>
      <c r="E93" s="5"/>
    </row>
    <row r="94" spans="1:5" ht="12.75">
      <c r="A94" s="5"/>
      <c r="B94" s="5"/>
      <c r="C94" s="5"/>
      <c r="D94" s="5"/>
      <c r="E94" s="5"/>
    </row>
    <row r="95" spans="1:5" ht="12.75">
      <c r="A95" s="5"/>
      <c r="B95" s="5"/>
      <c r="C95" s="5"/>
      <c r="D95" s="5"/>
      <c r="E95" s="5"/>
    </row>
    <row r="96" spans="1:5" ht="12.75">
      <c r="A96" s="5"/>
      <c r="B96" s="5"/>
      <c r="C96" s="5"/>
      <c r="D96" s="5"/>
      <c r="E96" s="5"/>
    </row>
    <row r="97" spans="1:5" ht="12.75">
      <c r="A97" s="5"/>
      <c r="B97" s="5"/>
      <c r="C97" s="5"/>
      <c r="D97" s="5"/>
      <c r="E97" s="5"/>
    </row>
    <row r="98" spans="1:5" ht="12.75">
      <c r="A98" s="5"/>
      <c r="B98" s="5"/>
      <c r="C98" s="5"/>
      <c r="D98" s="5"/>
      <c r="E98" s="5"/>
    </row>
    <row r="99" spans="1:5" ht="12.75">
      <c r="A99" s="5"/>
      <c r="B99" s="5"/>
      <c r="C99" s="5"/>
      <c r="D99" s="5"/>
      <c r="E99" s="5"/>
    </row>
    <row r="100" spans="1:5" ht="12.75">
      <c r="A100" s="5"/>
      <c r="B100" s="5"/>
      <c r="C100" s="5"/>
      <c r="D100" s="5"/>
      <c r="E100" s="5"/>
    </row>
    <row r="103" ht="15" customHeight="1"/>
    <row r="104" ht="15" customHeight="1"/>
    <row r="105" ht="18" customHeight="1"/>
    <row r="106" ht="15" customHeight="1"/>
    <row r="107" ht="15" customHeight="1"/>
    <row r="108" ht="12.75" customHeight="1"/>
  </sheetData>
  <sheetProtection/>
  <mergeCells count="8">
    <mergeCell ref="A3:G3"/>
    <mergeCell ref="A4:G4"/>
    <mergeCell ref="A64:F64"/>
    <mergeCell ref="A5:G5"/>
    <mergeCell ref="A6:G6"/>
    <mergeCell ref="A61:G61"/>
    <mergeCell ref="A62:G62"/>
    <mergeCell ref="A63:G63"/>
  </mergeCells>
  <printOptions horizontalCentered="1"/>
  <pageMargins left="0.7874015748031497" right="0.7874015748031497" top="0.7874015748031497" bottom="0.7874015748031497" header="0.5118110236220472" footer="0.5118110236220472"/>
  <pageSetup horizontalDpi="300" verticalDpi="300" orientation="portrait" paperSize="9" scale="73" r:id="rId1"/>
  <headerFooter alignWithMargins="0">
    <oddFooter>&amp;C&amp;P. oldal</oddFooter>
  </headerFooter>
  <rowBreaks count="1" manualBreakCount="1">
    <brk id="56" max="7" man="1"/>
  </rowBreaks>
  <ignoredErrors>
    <ignoredError sqref="E16 H16 E18 H18 H20 H22 H28 H30 E22 E28 E37 H37 E42 H42 E45 H45 E69 E71 H69 H71 H73 H77 H82 H84 H86 H89 E77 E82 E84 E86 E89 E20" formula="1"/>
    <ignoredError sqref="C42:D42" formulaRange="1"/>
  </ignoredErrors>
</worksheet>
</file>

<file path=xl/worksheets/sheet12.xml><?xml version="1.0" encoding="utf-8"?>
<worksheet xmlns="http://schemas.openxmlformats.org/spreadsheetml/2006/main" xmlns:r="http://schemas.openxmlformats.org/officeDocument/2006/relationships">
  <dimension ref="A1:D22"/>
  <sheetViews>
    <sheetView zoomScalePageLayoutView="0" workbookViewId="0" topLeftCell="A1">
      <selection activeCell="A1" sqref="A1"/>
    </sheetView>
  </sheetViews>
  <sheetFormatPr defaultColWidth="9.140625" defaultRowHeight="12.75"/>
  <cols>
    <col min="1" max="1" width="8.7109375" style="0" customWidth="1"/>
    <col min="2" max="2" width="47.140625" style="0" customWidth="1"/>
    <col min="3" max="3" width="14.7109375" style="0" customWidth="1"/>
    <col min="4" max="4" width="17.7109375" style="0" customWidth="1"/>
  </cols>
  <sheetData>
    <row r="1" spans="1:4" ht="15.75">
      <c r="A1" s="41" t="s">
        <v>701</v>
      </c>
      <c r="B1" s="41"/>
      <c r="C1" s="41"/>
      <c r="D1" s="5"/>
    </row>
    <row r="2" spans="1:4" ht="15.75">
      <c r="A2" s="41"/>
      <c r="B2" s="41"/>
      <c r="C2" s="41"/>
      <c r="D2" s="5"/>
    </row>
    <row r="3" spans="1:4" ht="15.75">
      <c r="A3" s="662" t="s">
        <v>51</v>
      </c>
      <c r="B3" s="662"/>
      <c r="C3" s="662"/>
      <c r="D3" s="569"/>
    </row>
    <row r="4" spans="1:4" ht="15.75">
      <c r="A4" s="569" t="s">
        <v>675</v>
      </c>
      <c r="B4" s="569"/>
      <c r="C4" s="569"/>
      <c r="D4" s="569"/>
    </row>
    <row r="5" spans="1:4" ht="15.75">
      <c r="A5" s="662" t="s">
        <v>69</v>
      </c>
      <c r="B5" s="662"/>
      <c r="C5" s="662"/>
      <c r="D5" s="569"/>
    </row>
    <row r="6" spans="1:4" ht="15.75">
      <c r="A6" s="662" t="s">
        <v>53</v>
      </c>
      <c r="B6" s="662"/>
      <c r="C6" s="662"/>
      <c r="D6" s="569"/>
    </row>
    <row r="7" spans="1:4" ht="15.75">
      <c r="A7" s="41"/>
      <c r="B7" s="41"/>
      <c r="C7" s="42"/>
      <c r="D7" s="5"/>
    </row>
    <row r="8" spans="1:4" ht="15.75">
      <c r="A8" s="41"/>
      <c r="B8" s="41"/>
      <c r="C8" s="42"/>
      <c r="D8" s="5"/>
    </row>
    <row r="9" spans="1:4" ht="15.75">
      <c r="A9" s="41"/>
      <c r="B9" s="63" t="s">
        <v>70</v>
      </c>
      <c r="C9" s="42"/>
      <c r="D9" s="5"/>
    </row>
    <row r="10" spans="1:4" ht="15" customHeight="1">
      <c r="A10" s="56" t="s">
        <v>55</v>
      </c>
      <c r="B10" s="43" t="s">
        <v>5</v>
      </c>
      <c r="C10" s="664" t="s">
        <v>413</v>
      </c>
      <c r="D10" s="664" t="s">
        <v>589</v>
      </c>
    </row>
    <row r="11" spans="1:4" ht="26.25" customHeight="1">
      <c r="A11" s="57" t="s">
        <v>56</v>
      </c>
      <c r="B11" s="45"/>
      <c r="C11" s="597"/>
      <c r="D11" s="597"/>
    </row>
    <row r="12" spans="1:4" ht="15" customHeight="1">
      <c r="A12" s="137" t="s">
        <v>366</v>
      </c>
      <c r="B12" s="133" t="s">
        <v>123</v>
      </c>
      <c r="C12" s="105">
        <f>SUM(C13:C13)</f>
        <v>800</v>
      </c>
      <c r="D12" s="105">
        <f>SUM(D13:D13)</f>
        <v>800</v>
      </c>
    </row>
    <row r="13" spans="1:4" ht="15" customHeight="1">
      <c r="A13" s="138"/>
      <c r="B13" s="181" t="s">
        <v>162</v>
      </c>
      <c r="C13" s="156">
        <v>800</v>
      </c>
      <c r="D13" s="156">
        <f>'5.1'!K99</f>
        <v>800</v>
      </c>
    </row>
    <row r="14" spans="1:4" ht="15" customHeight="1">
      <c r="A14" s="137" t="s">
        <v>324</v>
      </c>
      <c r="B14" s="133" t="s">
        <v>662</v>
      </c>
      <c r="C14" s="105">
        <f>SUM(C16:C16)</f>
        <v>0</v>
      </c>
      <c r="D14" s="105">
        <f>D15+D16</f>
        <v>17252</v>
      </c>
    </row>
    <row r="15" spans="1:4" ht="15" customHeight="1">
      <c r="A15" s="138"/>
      <c r="B15" s="181" t="s">
        <v>667</v>
      </c>
      <c r="C15" s="567"/>
      <c r="D15" s="156">
        <v>10943</v>
      </c>
    </row>
    <row r="16" spans="1:4" ht="15" customHeight="1">
      <c r="A16" s="138"/>
      <c r="B16" s="181" t="s">
        <v>668</v>
      </c>
      <c r="C16" s="156"/>
      <c r="D16" s="156">
        <v>6309</v>
      </c>
    </row>
    <row r="17" spans="1:4" ht="15" customHeight="1">
      <c r="A17" s="139"/>
      <c r="B17" s="136" t="s">
        <v>71</v>
      </c>
      <c r="C17" s="135">
        <f>C14+C12</f>
        <v>800</v>
      </c>
      <c r="D17" s="135">
        <f>D14+D12</f>
        <v>18052</v>
      </c>
    </row>
    <row r="18" spans="1:4" ht="15" customHeight="1">
      <c r="A18" s="5"/>
      <c r="B18" s="5"/>
      <c r="C18" s="5"/>
      <c r="D18" s="5"/>
    </row>
    <row r="19" spans="1:4" ht="15" customHeight="1">
      <c r="A19" s="5"/>
      <c r="B19" s="5"/>
      <c r="C19" s="5"/>
      <c r="D19" s="5"/>
    </row>
    <row r="20" spans="1:4" ht="15" customHeight="1">
      <c r="A20" s="5"/>
      <c r="B20" s="5"/>
      <c r="C20" s="5"/>
      <c r="D20" s="5"/>
    </row>
    <row r="21" spans="1:4" ht="12.75">
      <c r="A21" s="5"/>
      <c r="B21" s="5"/>
      <c r="C21" s="5"/>
      <c r="D21" s="5"/>
    </row>
    <row r="22" spans="1:4" ht="12.75">
      <c r="A22" s="5"/>
      <c r="B22" s="5"/>
      <c r="C22" s="5"/>
      <c r="D22" s="5"/>
    </row>
  </sheetData>
  <sheetProtection/>
  <mergeCells count="5">
    <mergeCell ref="C10:C11"/>
    <mergeCell ref="D10:D11"/>
    <mergeCell ref="A6:C6"/>
    <mergeCell ref="A3:C3"/>
    <mergeCell ref="A5:C5"/>
  </mergeCells>
  <printOptions horizontalCentered="1"/>
  <pageMargins left="0.7874015748031497" right="0.7874015748031497" top="0.5905511811023623" bottom="0.7874015748031497" header="0.5118110236220472" footer="0.5118110236220472"/>
  <pageSetup horizontalDpi="300" verticalDpi="300" orientation="portrait" paperSize="9" scale="98" r:id="rId1"/>
  <headerFooter alignWithMargins="0">
    <oddFooter>&amp;C&amp;P. oldal</oddFooter>
  </headerFooter>
</worksheet>
</file>

<file path=xl/worksheets/sheet13.xml><?xml version="1.0" encoding="utf-8"?>
<worksheet xmlns="http://schemas.openxmlformats.org/spreadsheetml/2006/main" xmlns:r="http://schemas.openxmlformats.org/officeDocument/2006/relationships">
  <dimension ref="A1:D31"/>
  <sheetViews>
    <sheetView zoomScalePageLayoutView="0" workbookViewId="0" topLeftCell="A1">
      <selection activeCell="A1" sqref="A1"/>
    </sheetView>
  </sheetViews>
  <sheetFormatPr defaultColWidth="9.140625" defaultRowHeight="12.75"/>
  <cols>
    <col min="1" max="1" width="18.28125" style="0" customWidth="1"/>
    <col min="2" max="2" width="24.57421875" style="0" customWidth="1"/>
    <col min="3" max="3" width="27.421875" style="0" customWidth="1"/>
    <col min="4" max="4" width="19.140625" style="0" customWidth="1"/>
  </cols>
  <sheetData>
    <row r="1" spans="1:3" ht="15.75">
      <c r="A1" s="4" t="s">
        <v>702</v>
      </c>
      <c r="B1" s="4"/>
      <c r="C1" s="4"/>
    </row>
    <row r="2" spans="1:3" ht="15.75">
      <c r="A2" s="4"/>
      <c r="B2" s="4"/>
      <c r="C2" s="4"/>
    </row>
    <row r="3" spans="1:3" ht="15.75">
      <c r="A3" s="4"/>
      <c r="B3" s="4" t="s">
        <v>247</v>
      </c>
      <c r="C3" s="4"/>
    </row>
    <row r="4" spans="1:3" ht="15.75">
      <c r="A4" s="584" t="s">
        <v>679</v>
      </c>
      <c r="B4" s="584"/>
      <c r="C4" s="584"/>
    </row>
    <row r="5" spans="1:3" ht="15.75">
      <c r="A5" s="4"/>
      <c r="B5" s="217" t="s">
        <v>248</v>
      </c>
      <c r="C5" s="4"/>
    </row>
    <row r="6" spans="1:3" ht="12.75">
      <c r="A6" s="5"/>
      <c r="B6" s="5"/>
      <c r="C6" s="5"/>
    </row>
    <row r="7" spans="1:3" ht="12.75">
      <c r="A7" s="5"/>
      <c r="B7" s="5" t="s">
        <v>249</v>
      </c>
      <c r="C7" s="5"/>
    </row>
    <row r="8" spans="1:4" ht="12.75">
      <c r="A8" s="43" t="s">
        <v>4</v>
      </c>
      <c r="B8" s="664" t="s">
        <v>5</v>
      </c>
      <c r="C8" s="664" t="s">
        <v>413</v>
      </c>
      <c r="D8" s="664" t="s">
        <v>588</v>
      </c>
    </row>
    <row r="9" spans="1:4" ht="12.75">
      <c r="A9" s="44" t="s">
        <v>7</v>
      </c>
      <c r="B9" s="597"/>
      <c r="C9" s="597"/>
      <c r="D9" s="597"/>
    </row>
    <row r="10" spans="1:4" ht="12.75">
      <c r="A10" s="70"/>
      <c r="B10" s="303" t="s">
        <v>250</v>
      </c>
      <c r="C10" s="305">
        <v>4200</v>
      </c>
      <c r="D10" s="305">
        <v>2456</v>
      </c>
    </row>
    <row r="11" spans="1:4" ht="12.75">
      <c r="A11" s="87" t="s">
        <v>366</v>
      </c>
      <c r="B11" s="304" t="s">
        <v>293</v>
      </c>
      <c r="C11" s="306">
        <f>SUM(C12:C15)</f>
        <v>847054</v>
      </c>
      <c r="D11" s="306">
        <f>SUM(D12:D15)</f>
        <v>847054</v>
      </c>
    </row>
    <row r="12" spans="1:4" ht="12.75">
      <c r="A12" s="87"/>
      <c r="B12" s="302" t="s">
        <v>454</v>
      </c>
      <c r="C12" s="301">
        <v>22811</v>
      </c>
      <c r="D12" s="301">
        <v>22811</v>
      </c>
    </row>
    <row r="13" spans="1:4" ht="17.25" customHeight="1">
      <c r="A13" s="87"/>
      <c r="B13" s="302" t="s">
        <v>470</v>
      </c>
      <c r="C13" s="301">
        <v>129203</v>
      </c>
      <c r="D13" s="301">
        <v>129203</v>
      </c>
    </row>
    <row r="14" spans="1:4" ht="12.75">
      <c r="A14" s="87"/>
      <c r="B14" s="302" t="s">
        <v>456</v>
      </c>
      <c r="C14" s="301">
        <v>685000</v>
      </c>
      <c r="D14" s="301">
        <v>685000</v>
      </c>
    </row>
    <row r="15" spans="1:4" ht="12.75">
      <c r="A15" s="88"/>
      <c r="B15" s="297" t="s">
        <v>455</v>
      </c>
      <c r="C15" s="276">
        <v>10040</v>
      </c>
      <c r="D15" s="276">
        <v>10040</v>
      </c>
    </row>
    <row r="16" spans="1:4" ht="19.5" customHeight="1">
      <c r="A16" s="220"/>
      <c r="B16" s="219" t="s">
        <v>251</v>
      </c>
      <c r="C16" s="218">
        <f>SUM(C10:C11)</f>
        <v>851254</v>
      </c>
      <c r="D16" s="218">
        <f>SUM(D10:D11)</f>
        <v>849510</v>
      </c>
    </row>
    <row r="22" ht="12.75">
      <c r="C22" s="62"/>
    </row>
    <row r="31" ht="12.75">
      <c r="B31" s="62"/>
    </row>
  </sheetData>
  <sheetProtection/>
  <mergeCells count="4">
    <mergeCell ref="C8:C9"/>
    <mergeCell ref="B8:B9"/>
    <mergeCell ref="D8:D9"/>
    <mergeCell ref="A4:C4"/>
  </mergeCells>
  <printOptions/>
  <pageMargins left="0.7086614173228347" right="0.7086614173228347" top="0.7480314960629921" bottom="0.7480314960629921" header="0.31496062992125984" footer="0.31496062992125984"/>
  <pageSetup horizontalDpi="600" verticalDpi="600" orientation="portrait" paperSize="9" scale="99" r:id="rId1"/>
  <headerFooter>
    <oddFooter>&amp;C&amp;P. oldal</oddFooter>
  </headerFooter>
</worksheet>
</file>

<file path=xl/worksheets/sheet14.xml><?xml version="1.0" encoding="utf-8"?>
<worksheet xmlns="http://schemas.openxmlformats.org/spreadsheetml/2006/main" xmlns:r="http://schemas.openxmlformats.org/officeDocument/2006/relationships">
  <dimension ref="A1:L93"/>
  <sheetViews>
    <sheetView zoomScalePageLayoutView="0" workbookViewId="0" topLeftCell="A43">
      <selection activeCell="A41" sqref="A41"/>
    </sheetView>
  </sheetViews>
  <sheetFormatPr defaultColWidth="9.140625" defaultRowHeight="12.75"/>
  <cols>
    <col min="1" max="1" width="43.8515625" style="0" customWidth="1"/>
    <col min="2" max="2" width="16.421875" style="0" customWidth="1"/>
    <col min="3" max="3" width="12.8515625" style="0" customWidth="1"/>
    <col min="4" max="4" width="13.421875" style="0" customWidth="1"/>
    <col min="5" max="5" width="14.57421875" style="0" customWidth="1"/>
    <col min="6" max="6" width="11.00390625" style="0" customWidth="1"/>
  </cols>
  <sheetData>
    <row r="1" spans="1:11" ht="15.75">
      <c r="A1" s="4" t="s">
        <v>703</v>
      </c>
      <c r="B1" s="4"/>
      <c r="C1" s="4"/>
      <c r="D1" s="5"/>
      <c r="E1" s="5"/>
      <c r="F1" s="5"/>
      <c r="G1" s="5"/>
      <c r="H1" s="5"/>
      <c r="I1" s="5"/>
      <c r="J1" s="5"/>
      <c r="K1" s="5"/>
    </row>
    <row r="2" spans="1:11" ht="15.75">
      <c r="A2" s="4"/>
      <c r="B2" s="4"/>
      <c r="C2" s="4"/>
      <c r="D2" s="5"/>
      <c r="E2" s="5"/>
      <c r="F2" s="5"/>
      <c r="G2" s="5"/>
      <c r="H2" s="5"/>
      <c r="I2" s="5"/>
      <c r="J2" s="5"/>
      <c r="K2" s="5"/>
    </row>
    <row r="3" spans="1:11" ht="15.75">
      <c r="A3" s="4"/>
      <c r="B3" s="4"/>
      <c r="C3" s="4"/>
      <c r="D3" s="5"/>
      <c r="E3" s="5"/>
      <c r="F3" s="5"/>
      <c r="G3" s="5"/>
      <c r="H3" s="5"/>
      <c r="I3" s="5"/>
      <c r="J3" s="5"/>
      <c r="K3" s="5"/>
    </row>
    <row r="4" spans="1:11" ht="15">
      <c r="A4" s="37"/>
      <c r="B4" s="37"/>
      <c r="C4" s="37"/>
      <c r="D4" s="5"/>
      <c r="E4" s="5"/>
      <c r="F4" s="5"/>
      <c r="G4" s="5"/>
      <c r="H4" s="5"/>
      <c r="I4" s="5"/>
      <c r="J4" s="5"/>
      <c r="K4" s="5"/>
    </row>
    <row r="5" spans="1:11" ht="15.75">
      <c r="A5" s="37"/>
      <c r="B5" s="37"/>
      <c r="C5" s="6" t="s">
        <v>26</v>
      </c>
      <c r="D5" s="5"/>
      <c r="E5" s="5"/>
      <c r="F5" s="5"/>
      <c r="G5" s="5"/>
      <c r="H5" s="5"/>
      <c r="I5" s="5"/>
      <c r="J5" s="5"/>
      <c r="K5" s="5"/>
    </row>
    <row r="6" spans="1:11" ht="15.75">
      <c r="A6" s="37"/>
      <c r="B6" s="37"/>
      <c r="C6" s="6" t="s">
        <v>414</v>
      </c>
      <c r="D6" s="5"/>
      <c r="E6" s="5"/>
      <c r="F6" s="5"/>
      <c r="G6" s="5"/>
      <c r="H6" s="5"/>
      <c r="I6" s="5"/>
      <c r="J6" s="5"/>
      <c r="K6" s="5"/>
    </row>
    <row r="7" spans="1:11" ht="15.75">
      <c r="A7" s="37"/>
      <c r="B7" s="37"/>
      <c r="C7" s="6"/>
      <c r="D7" s="5"/>
      <c r="E7" s="5"/>
      <c r="F7" s="5"/>
      <c r="G7" s="5"/>
      <c r="H7" s="5"/>
      <c r="I7" s="5"/>
      <c r="J7" s="5"/>
      <c r="K7" s="5"/>
    </row>
    <row r="8" spans="1:11" ht="12.75">
      <c r="A8" s="5"/>
      <c r="B8" s="5"/>
      <c r="C8" s="5"/>
      <c r="D8" s="5"/>
      <c r="E8" s="5"/>
      <c r="F8" s="5"/>
      <c r="G8" s="5"/>
      <c r="H8" s="5"/>
      <c r="I8" s="5"/>
      <c r="J8" s="5"/>
      <c r="K8" s="5"/>
    </row>
    <row r="9" spans="1:11" ht="25.5" customHeight="1">
      <c r="A9" s="43" t="s">
        <v>5</v>
      </c>
      <c r="B9" s="43" t="s">
        <v>72</v>
      </c>
      <c r="C9" s="43" t="s">
        <v>73</v>
      </c>
      <c r="D9" s="664" t="s">
        <v>385</v>
      </c>
      <c r="E9" s="664" t="s">
        <v>141</v>
      </c>
      <c r="F9" s="165" t="s">
        <v>6</v>
      </c>
      <c r="G9" s="5"/>
      <c r="H9" s="5"/>
      <c r="I9" s="5"/>
      <c r="J9" s="5"/>
      <c r="K9" s="5"/>
    </row>
    <row r="10" spans="1:11" ht="12.75">
      <c r="A10" s="44"/>
      <c r="B10" s="44" t="s">
        <v>74</v>
      </c>
      <c r="C10" s="44" t="s">
        <v>75</v>
      </c>
      <c r="D10" s="665"/>
      <c r="E10" s="665"/>
      <c r="F10" s="166"/>
      <c r="G10" s="5"/>
      <c r="H10" s="5"/>
      <c r="I10" s="5"/>
      <c r="J10" s="5"/>
      <c r="K10" s="5"/>
    </row>
    <row r="11" spans="1:11" ht="12.75">
      <c r="A11" s="45"/>
      <c r="B11" s="45" t="s">
        <v>76</v>
      </c>
      <c r="C11" s="45"/>
      <c r="D11" s="666"/>
      <c r="E11" s="666"/>
      <c r="F11" s="66"/>
      <c r="G11" s="5"/>
      <c r="H11" s="5"/>
      <c r="I11" s="5"/>
      <c r="J11" s="5"/>
      <c r="K11" s="5"/>
    </row>
    <row r="12" spans="1:11" ht="19.5" customHeight="1">
      <c r="A12" s="39" t="s">
        <v>137</v>
      </c>
      <c r="B12" s="39">
        <v>1</v>
      </c>
      <c r="C12" s="39"/>
      <c r="D12" s="281"/>
      <c r="E12" s="39">
        <v>45</v>
      </c>
      <c r="F12" s="39">
        <f>SUM(B12:E12)</f>
        <v>46</v>
      </c>
      <c r="G12" s="5"/>
      <c r="H12" s="5"/>
      <c r="I12" s="5"/>
      <c r="J12" s="5"/>
      <c r="K12" s="5"/>
    </row>
    <row r="13" spans="1:11" ht="19.5" customHeight="1">
      <c r="A13" s="39" t="s">
        <v>77</v>
      </c>
      <c r="B13" s="39">
        <v>39</v>
      </c>
      <c r="C13" s="39">
        <v>2</v>
      </c>
      <c r="D13" s="39">
        <v>1</v>
      </c>
      <c r="E13" s="39"/>
      <c r="F13" s="39">
        <f aca="true" t="shared" si="0" ref="F13:F22">SUM(B13:E13)</f>
        <v>42</v>
      </c>
      <c r="G13" s="5"/>
      <c r="H13" s="5"/>
      <c r="I13" s="5"/>
      <c r="J13" s="5"/>
      <c r="K13" s="5"/>
    </row>
    <row r="14" spans="1:11" ht="19.5" customHeight="1">
      <c r="A14" s="39" t="s">
        <v>198</v>
      </c>
      <c r="B14" s="39">
        <v>25</v>
      </c>
      <c r="C14" s="39"/>
      <c r="D14" s="39"/>
      <c r="E14" s="39"/>
      <c r="F14" s="39">
        <f t="shared" si="0"/>
        <v>25</v>
      </c>
      <c r="G14" s="5"/>
      <c r="H14" s="5"/>
      <c r="I14" s="5"/>
      <c r="J14" s="5"/>
      <c r="K14" s="5"/>
    </row>
    <row r="15" spans="1:11" ht="19.5" customHeight="1">
      <c r="A15" s="39" t="s">
        <v>199</v>
      </c>
      <c r="B15" s="39">
        <v>22</v>
      </c>
      <c r="C15" s="39"/>
      <c r="D15" s="39"/>
      <c r="E15" s="39"/>
      <c r="F15" s="39">
        <f t="shared" si="0"/>
        <v>22</v>
      </c>
      <c r="G15" s="5"/>
      <c r="H15" s="5"/>
      <c r="I15" s="5"/>
      <c r="J15" s="5"/>
      <c r="K15" s="5"/>
    </row>
    <row r="16" spans="1:11" ht="19.5" customHeight="1">
      <c r="A16" s="39" t="s">
        <v>200</v>
      </c>
      <c r="B16" s="39">
        <v>12</v>
      </c>
      <c r="C16" s="39"/>
      <c r="D16" s="39"/>
      <c r="E16" s="39"/>
      <c r="F16" s="39">
        <f t="shared" si="0"/>
        <v>12</v>
      </c>
      <c r="G16" s="5"/>
      <c r="H16" s="5"/>
      <c r="I16" s="5"/>
      <c r="J16" s="5"/>
      <c r="K16" s="5"/>
    </row>
    <row r="17" spans="1:11" ht="19.5" customHeight="1">
      <c r="A17" s="39" t="s">
        <v>242</v>
      </c>
      <c r="B17" s="39">
        <v>10</v>
      </c>
      <c r="C17" s="39"/>
      <c r="D17" s="39"/>
      <c r="E17" s="39"/>
      <c r="F17" s="39">
        <f t="shared" si="0"/>
        <v>10</v>
      </c>
      <c r="G17" s="5"/>
      <c r="H17" s="5"/>
      <c r="I17" s="5"/>
      <c r="J17" s="5"/>
      <c r="K17" s="5"/>
    </row>
    <row r="18" spans="1:11" ht="19.5" customHeight="1">
      <c r="A18" s="39" t="s">
        <v>243</v>
      </c>
      <c r="B18" s="39">
        <v>29</v>
      </c>
      <c r="C18" s="39"/>
      <c r="D18" s="39"/>
      <c r="E18" s="39"/>
      <c r="F18" s="39">
        <f t="shared" si="0"/>
        <v>29</v>
      </c>
      <c r="G18" s="5"/>
      <c r="H18" s="5"/>
      <c r="I18" s="5"/>
      <c r="J18" s="5"/>
      <c r="K18" s="5"/>
    </row>
    <row r="19" spans="1:11" ht="19.5" customHeight="1">
      <c r="A19" s="39" t="s">
        <v>244</v>
      </c>
      <c r="B19" s="39">
        <v>13</v>
      </c>
      <c r="C19" s="39"/>
      <c r="D19" s="39"/>
      <c r="E19" s="39"/>
      <c r="F19" s="39">
        <f t="shared" si="0"/>
        <v>13</v>
      </c>
      <c r="G19" s="5"/>
      <c r="H19" s="5"/>
      <c r="I19" s="5"/>
      <c r="J19" s="5"/>
      <c r="K19" s="5"/>
    </row>
    <row r="20" spans="1:11" ht="19.5" customHeight="1">
      <c r="A20" s="39" t="s">
        <v>245</v>
      </c>
      <c r="B20" s="39">
        <v>15</v>
      </c>
      <c r="C20" s="39">
        <v>2</v>
      </c>
      <c r="D20" s="39"/>
      <c r="E20" s="39"/>
      <c r="F20" s="39">
        <f t="shared" si="0"/>
        <v>17</v>
      </c>
      <c r="G20" s="5"/>
      <c r="H20" s="5"/>
      <c r="I20" s="5"/>
      <c r="J20" s="5"/>
      <c r="K20" s="5"/>
    </row>
    <row r="21" spans="1:11" ht="19.5" customHeight="1">
      <c r="A21" s="39" t="s">
        <v>204</v>
      </c>
      <c r="B21" s="39">
        <v>10</v>
      </c>
      <c r="C21" s="39"/>
      <c r="D21" s="39"/>
      <c r="E21" s="39"/>
      <c r="F21" s="39">
        <f t="shared" si="0"/>
        <v>10</v>
      </c>
      <c r="G21" s="5"/>
      <c r="H21" s="5"/>
      <c r="I21" s="5"/>
      <c r="J21" s="5"/>
      <c r="K21" s="5"/>
    </row>
    <row r="22" spans="1:11" ht="19.5" customHeight="1">
      <c r="A22" s="39" t="s">
        <v>205</v>
      </c>
      <c r="B22" s="39">
        <v>37</v>
      </c>
      <c r="C22" s="39">
        <v>6</v>
      </c>
      <c r="D22" s="39">
        <v>3</v>
      </c>
      <c r="E22" s="39"/>
      <c r="F22" s="39">
        <f t="shared" si="0"/>
        <v>46</v>
      </c>
      <c r="G22" s="5"/>
      <c r="H22" s="5"/>
      <c r="I22" s="5"/>
      <c r="J22" s="5"/>
      <c r="K22" s="5"/>
    </row>
    <row r="23" spans="1:11" ht="19.5" customHeight="1">
      <c r="A23" s="51" t="s">
        <v>144</v>
      </c>
      <c r="B23" s="51">
        <f>SUM(B12:B22)</f>
        <v>213</v>
      </c>
      <c r="C23" s="51">
        <f>SUM(C12:C22)</f>
        <v>10</v>
      </c>
      <c r="D23" s="51">
        <f>SUM(D12:D22)</f>
        <v>4</v>
      </c>
      <c r="E23" s="51">
        <f>SUM(E12:E22)</f>
        <v>45</v>
      </c>
      <c r="F23" s="51">
        <f>SUM(F12:F22)</f>
        <v>272</v>
      </c>
      <c r="G23" s="60"/>
      <c r="H23" s="5"/>
      <c r="I23" s="5"/>
      <c r="J23" s="5"/>
      <c r="K23" s="5"/>
    </row>
    <row r="24" spans="1:11" ht="12.75">
      <c r="A24" s="5"/>
      <c r="B24" s="5"/>
      <c r="C24" s="5"/>
      <c r="D24" s="5"/>
      <c r="E24" s="5"/>
      <c r="F24" s="5"/>
      <c r="G24" s="5"/>
      <c r="H24" s="5"/>
      <c r="I24" s="5"/>
      <c r="J24" s="5"/>
      <c r="K24" s="5"/>
    </row>
    <row r="25" spans="1:11" ht="15.75">
      <c r="A25" s="4" t="s">
        <v>704</v>
      </c>
      <c r="B25" s="4"/>
      <c r="C25" s="4"/>
      <c r="D25" s="5"/>
      <c r="E25" s="5"/>
      <c r="F25" s="5"/>
      <c r="G25" s="5"/>
      <c r="H25" s="5"/>
      <c r="I25" s="5"/>
      <c r="J25" s="5"/>
      <c r="K25" s="5"/>
    </row>
    <row r="26" spans="1:11" ht="15">
      <c r="A26" s="37"/>
      <c r="B26" s="37"/>
      <c r="C26" s="37"/>
      <c r="D26" s="5"/>
      <c r="E26" s="5"/>
      <c r="F26" s="5"/>
      <c r="G26" s="5"/>
      <c r="H26" s="5"/>
      <c r="I26" s="5"/>
      <c r="J26" s="5"/>
      <c r="K26" s="5"/>
    </row>
    <row r="27" spans="1:11" ht="15.75">
      <c r="A27" s="37"/>
      <c r="B27" s="37"/>
      <c r="C27" s="6" t="s">
        <v>36</v>
      </c>
      <c r="D27" s="5"/>
      <c r="E27" s="5"/>
      <c r="F27" s="5"/>
      <c r="G27" s="5"/>
      <c r="H27" s="5"/>
      <c r="I27" s="5"/>
      <c r="J27" s="5"/>
      <c r="K27" s="5"/>
    </row>
    <row r="28" spans="1:11" ht="15.75">
      <c r="A28" s="37"/>
      <c r="B28" s="37"/>
      <c r="C28" s="6" t="s">
        <v>415</v>
      </c>
      <c r="D28" s="5"/>
      <c r="E28" s="5"/>
      <c r="F28" s="5"/>
      <c r="G28" s="5"/>
      <c r="H28" s="5"/>
      <c r="I28" s="5"/>
      <c r="J28" s="5"/>
      <c r="K28" s="5"/>
    </row>
    <row r="29" spans="1:11" ht="12.75">
      <c r="A29" s="5"/>
      <c r="B29" s="5"/>
      <c r="C29" s="5"/>
      <c r="D29" s="5"/>
      <c r="E29" s="5"/>
      <c r="F29" s="5"/>
      <c r="G29" s="5"/>
      <c r="H29" s="5"/>
      <c r="I29" s="5"/>
      <c r="J29" s="5"/>
      <c r="K29" s="5"/>
    </row>
    <row r="30" spans="1:11" ht="12.75" customHeight="1">
      <c r="A30" s="43" t="s">
        <v>5</v>
      </c>
      <c r="B30" s="43" t="s">
        <v>72</v>
      </c>
      <c r="C30" s="43" t="s">
        <v>73</v>
      </c>
      <c r="D30" s="664" t="s">
        <v>385</v>
      </c>
      <c r="E30" s="43" t="s">
        <v>129</v>
      </c>
      <c r="F30" s="43" t="s">
        <v>6</v>
      </c>
      <c r="G30" s="5"/>
      <c r="H30" s="5"/>
      <c r="I30" s="5"/>
      <c r="J30" s="5"/>
      <c r="K30" s="5"/>
    </row>
    <row r="31" spans="1:11" ht="12.75">
      <c r="A31" s="44"/>
      <c r="B31" s="44" t="s">
        <v>74</v>
      </c>
      <c r="C31" s="44" t="s">
        <v>75</v>
      </c>
      <c r="D31" s="665"/>
      <c r="E31" s="44" t="s">
        <v>130</v>
      </c>
      <c r="F31" s="44"/>
      <c r="G31" s="5"/>
      <c r="H31" s="5"/>
      <c r="I31" s="5"/>
      <c r="J31" s="5"/>
      <c r="K31" s="5"/>
    </row>
    <row r="32" spans="1:11" ht="12.75">
      <c r="A32" s="45"/>
      <c r="B32" s="45" t="s">
        <v>76</v>
      </c>
      <c r="C32" s="45"/>
      <c r="D32" s="666"/>
      <c r="E32" s="45"/>
      <c r="F32" s="45"/>
      <c r="G32" s="5"/>
      <c r="H32" s="5"/>
      <c r="I32" s="5"/>
      <c r="J32" s="5"/>
      <c r="K32" s="5"/>
    </row>
    <row r="33" spans="1:11" ht="15" customHeight="1">
      <c r="A33" s="39" t="s">
        <v>78</v>
      </c>
      <c r="B33" s="39">
        <v>2</v>
      </c>
      <c r="C33" s="39"/>
      <c r="D33" s="39"/>
      <c r="E33" s="39"/>
      <c r="F33" s="39">
        <f>SUM(B33:E33)</f>
        <v>2</v>
      </c>
      <c r="G33" s="5"/>
      <c r="H33" s="5"/>
      <c r="I33" s="5"/>
      <c r="J33" s="5"/>
      <c r="K33" s="5"/>
    </row>
    <row r="34" spans="1:11" ht="15" customHeight="1">
      <c r="A34" s="39" t="s">
        <v>79</v>
      </c>
      <c r="B34" s="39">
        <v>3</v>
      </c>
      <c r="C34" s="39"/>
      <c r="D34" s="39"/>
      <c r="E34" s="39"/>
      <c r="F34" s="39">
        <f aca="true" t="shared" si="1" ref="F34:F39">SUM(B34:E34)</f>
        <v>3</v>
      </c>
      <c r="G34" s="5"/>
      <c r="H34" s="5"/>
      <c r="I34" s="5"/>
      <c r="J34" s="5"/>
      <c r="K34" s="5"/>
    </row>
    <row r="35" spans="1:11" ht="15" customHeight="1">
      <c r="A35" s="39" t="s">
        <v>80</v>
      </c>
      <c r="B35" s="39">
        <v>8</v>
      </c>
      <c r="C35" s="39">
        <v>1</v>
      </c>
      <c r="D35" s="39"/>
      <c r="E35" s="39"/>
      <c r="F35" s="39">
        <f t="shared" si="1"/>
        <v>9</v>
      </c>
      <c r="G35" s="5"/>
      <c r="H35" s="5"/>
      <c r="I35" s="5"/>
      <c r="J35" s="5"/>
      <c r="K35" s="5"/>
    </row>
    <row r="36" spans="1:11" ht="15" customHeight="1">
      <c r="A36" s="39" t="s">
        <v>81</v>
      </c>
      <c r="B36" s="39">
        <v>12</v>
      </c>
      <c r="C36" s="39"/>
      <c r="D36" s="39"/>
      <c r="E36" s="39"/>
      <c r="F36" s="39">
        <f t="shared" si="1"/>
        <v>12</v>
      </c>
      <c r="G36" s="5"/>
      <c r="H36" s="5"/>
      <c r="I36" s="5"/>
      <c r="J36" s="5"/>
      <c r="K36" s="5"/>
    </row>
    <row r="37" spans="1:11" ht="15" customHeight="1">
      <c r="A37" s="39" t="s">
        <v>82</v>
      </c>
      <c r="B37" s="39">
        <v>6</v>
      </c>
      <c r="C37" s="39"/>
      <c r="D37" s="39"/>
      <c r="E37" s="39"/>
      <c r="F37" s="39">
        <f t="shared" si="1"/>
        <v>6</v>
      </c>
      <c r="G37" s="5"/>
      <c r="H37" s="5"/>
      <c r="I37" s="5"/>
      <c r="J37" s="5"/>
      <c r="K37" s="5"/>
    </row>
    <row r="38" spans="1:11" ht="15" customHeight="1">
      <c r="A38" s="39" t="s">
        <v>154</v>
      </c>
      <c r="B38" s="39">
        <v>5</v>
      </c>
      <c r="C38" s="39"/>
      <c r="D38" s="39">
        <v>1</v>
      </c>
      <c r="E38" s="39"/>
      <c r="F38" s="39">
        <f t="shared" si="1"/>
        <v>6</v>
      </c>
      <c r="G38" s="5"/>
      <c r="H38" s="5"/>
      <c r="I38" s="5"/>
      <c r="J38" s="5"/>
      <c r="K38" s="5"/>
    </row>
    <row r="39" spans="1:11" ht="15" customHeight="1">
      <c r="A39" s="39" t="s">
        <v>155</v>
      </c>
      <c r="B39" s="39">
        <v>3</v>
      </c>
      <c r="C39" s="39">
        <v>1</v>
      </c>
      <c r="D39" s="39"/>
      <c r="E39" s="39"/>
      <c r="F39" s="39">
        <f t="shared" si="1"/>
        <v>4</v>
      </c>
      <c r="G39" s="5"/>
      <c r="H39" s="5"/>
      <c r="I39" s="5"/>
      <c r="J39" s="5"/>
      <c r="K39" s="5"/>
    </row>
    <row r="40" spans="1:11" ht="15" customHeight="1">
      <c r="A40" s="51" t="s">
        <v>6</v>
      </c>
      <c r="B40" s="51">
        <f>SUM(B33:B39)</f>
        <v>39</v>
      </c>
      <c r="C40" s="51">
        <f>SUM(C33:C39)</f>
        <v>2</v>
      </c>
      <c r="D40" s="51">
        <f>SUM(D33:D39)</f>
        <v>1</v>
      </c>
      <c r="E40" s="51">
        <f>SUM(E33:E39)</f>
        <v>0</v>
      </c>
      <c r="F40" s="51">
        <f>SUM(F33:F39)</f>
        <v>42</v>
      </c>
      <c r="G40" s="5"/>
      <c r="H40" s="5"/>
      <c r="I40" s="5"/>
      <c r="J40" s="5"/>
      <c r="K40" s="5"/>
    </row>
    <row r="41" spans="1:11" ht="15.75">
      <c r="A41" s="4" t="s">
        <v>705</v>
      </c>
      <c r="B41" s="4"/>
      <c r="C41" s="4"/>
      <c r="D41" s="5"/>
      <c r="E41" s="5"/>
      <c r="F41" s="5"/>
      <c r="G41" s="5"/>
      <c r="H41" s="5"/>
      <c r="I41" s="5"/>
      <c r="J41" s="5"/>
      <c r="K41" s="5"/>
    </row>
    <row r="42" spans="1:11" ht="15">
      <c r="A42" s="37"/>
      <c r="B42" s="37"/>
      <c r="C42" s="37"/>
      <c r="D42" s="5"/>
      <c r="E42" s="5"/>
      <c r="F42" s="5"/>
      <c r="G42" s="5"/>
      <c r="H42" s="5"/>
      <c r="I42" s="5"/>
      <c r="J42" s="5"/>
      <c r="K42" s="5"/>
    </row>
    <row r="43" spans="1:11" ht="15.75">
      <c r="A43" s="37"/>
      <c r="B43" s="37"/>
      <c r="C43" s="6" t="s">
        <v>112</v>
      </c>
      <c r="D43" s="5"/>
      <c r="E43" s="5"/>
      <c r="F43" s="5"/>
      <c r="G43" s="5"/>
      <c r="H43" s="5"/>
      <c r="I43" s="5"/>
      <c r="J43" s="5"/>
      <c r="K43" s="5"/>
    </row>
    <row r="44" spans="1:11" ht="15.75">
      <c r="A44" s="37"/>
      <c r="B44" s="37"/>
      <c r="C44" s="6" t="s">
        <v>415</v>
      </c>
      <c r="D44" s="5"/>
      <c r="E44" s="5"/>
      <c r="F44" s="5"/>
      <c r="G44" s="5"/>
      <c r="H44" s="5"/>
      <c r="I44" s="5"/>
      <c r="J44" s="5"/>
      <c r="K44" s="5"/>
    </row>
    <row r="45" spans="1:11" ht="12.75">
      <c r="A45" s="5"/>
      <c r="B45" s="5"/>
      <c r="C45" s="5"/>
      <c r="D45" s="5"/>
      <c r="E45" s="5"/>
      <c r="F45" s="5"/>
      <c r="G45" s="5"/>
      <c r="H45" s="5"/>
      <c r="I45" s="5"/>
      <c r="J45" s="5"/>
      <c r="K45" s="5"/>
    </row>
    <row r="46" spans="1:12" ht="12.75" customHeight="1">
      <c r="A46" s="43" t="s">
        <v>5</v>
      </c>
      <c r="B46" s="43" t="s">
        <v>72</v>
      </c>
      <c r="C46" s="43" t="s">
        <v>73</v>
      </c>
      <c r="D46" s="664" t="s">
        <v>385</v>
      </c>
      <c r="E46" s="43" t="s">
        <v>129</v>
      </c>
      <c r="F46" s="43" t="s">
        <v>6</v>
      </c>
      <c r="G46" s="5"/>
      <c r="H46" s="5"/>
      <c r="I46" s="5"/>
      <c r="J46" s="5"/>
      <c r="K46" s="5"/>
      <c r="L46" s="5"/>
    </row>
    <row r="47" spans="1:12" ht="12.75">
      <c r="A47" s="44"/>
      <c r="B47" s="44" t="s">
        <v>74</v>
      </c>
      <c r="C47" s="44" t="s">
        <v>75</v>
      </c>
      <c r="D47" s="665"/>
      <c r="E47" s="44" t="s">
        <v>130</v>
      </c>
      <c r="F47" s="44"/>
      <c r="G47" s="5"/>
      <c r="H47" s="5"/>
      <c r="I47" s="5"/>
      <c r="J47" s="5"/>
      <c r="K47" s="5"/>
      <c r="L47" s="5"/>
    </row>
    <row r="48" spans="1:12" ht="12.75">
      <c r="A48" s="45"/>
      <c r="B48" s="45" t="s">
        <v>76</v>
      </c>
      <c r="C48" s="45"/>
      <c r="D48" s="666"/>
      <c r="E48" s="45"/>
      <c r="F48" s="45"/>
      <c r="G48" s="5"/>
      <c r="H48" s="5"/>
      <c r="I48" s="5"/>
      <c r="J48" s="5"/>
      <c r="K48" s="5"/>
      <c r="L48" s="5"/>
    </row>
    <row r="49" spans="1:12" s="152" customFormat="1" ht="12.75">
      <c r="A49" s="51" t="s">
        <v>226</v>
      </c>
      <c r="B49" s="12">
        <v>25</v>
      </c>
      <c r="C49" s="12"/>
      <c r="D49" s="14"/>
      <c r="E49" s="14"/>
      <c r="F49" s="179">
        <f>SUM(B49:E49)</f>
        <v>25</v>
      </c>
      <c r="G49" s="99"/>
      <c r="H49" s="99"/>
      <c r="I49" s="99"/>
      <c r="J49" s="99"/>
      <c r="K49" s="99"/>
      <c r="L49" s="99"/>
    </row>
    <row r="50" spans="1:12" ht="12.75">
      <c r="A50" s="51" t="s">
        <v>227</v>
      </c>
      <c r="B50" s="12">
        <v>22</v>
      </c>
      <c r="C50" s="12"/>
      <c r="D50" s="14"/>
      <c r="E50" s="14"/>
      <c r="F50" s="179">
        <f aca="true" t="shared" si="2" ref="F50:F70">SUM(B50:E50)</f>
        <v>22</v>
      </c>
      <c r="G50" s="5"/>
      <c r="H50" s="5"/>
      <c r="I50" s="5"/>
      <c r="J50" s="5"/>
      <c r="K50" s="5"/>
      <c r="L50" s="5"/>
    </row>
    <row r="51" spans="1:12" ht="12.75">
      <c r="A51" s="51" t="s">
        <v>228</v>
      </c>
      <c r="B51" s="12">
        <v>12</v>
      </c>
      <c r="C51" s="12"/>
      <c r="D51" s="14"/>
      <c r="E51" s="14"/>
      <c r="F51" s="179">
        <f t="shared" si="2"/>
        <v>12</v>
      </c>
      <c r="G51" s="5"/>
      <c r="H51" s="5"/>
      <c r="I51" s="5"/>
      <c r="J51" s="5"/>
      <c r="K51" s="5"/>
      <c r="L51" s="5"/>
    </row>
    <row r="52" spans="1:12" ht="12.75">
      <c r="A52" s="51" t="s">
        <v>224</v>
      </c>
      <c r="B52" s="12">
        <f>SUM(B53:B54)</f>
        <v>10</v>
      </c>
      <c r="C52" s="12">
        <v>0</v>
      </c>
      <c r="D52" s="12">
        <v>0</v>
      </c>
      <c r="E52" s="12">
        <v>0</v>
      </c>
      <c r="F52" s="179">
        <f t="shared" si="2"/>
        <v>10</v>
      </c>
      <c r="G52" s="5"/>
      <c r="H52" s="5"/>
      <c r="I52" s="5"/>
      <c r="J52" s="5"/>
      <c r="K52" s="5"/>
      <c r="L52" s="5"/>
    </row>
    <row r="53" spans="1:12" ht="12.75">
      <c r="A53" s="145" t="s">
        <v>484</v>
      </c>
      <c r="B53" s="145">
        <v>6</v>
      </c>
      <c r="C53" s="145"/>
      <c r="D53" s="145"/>
      <c r="E53" s="145"/>
      <c r="F53" s="79">
        <f t="shared" si="2"/>
        <v>6</v>
      </c>
      <c r="G53" s="5"/>
      <c r="H53" s="5"/>
      <c r="I53" s="5"/>
      <c r="J53" s="5"/>
      <c r="K53" s="5"/>
      <c r="L53" s="5"/>
    </row>
    <row r="54" spans="1:12" ht="12.75">
      <c r="A54" s="145" t="s">
        <v>483</v>
      </c>
      <c r="B54" s="145">
        <v>4</v>
      </c>
      <c r="C54" s="145"/>
      <c r="D54" s="145"/>
      <c r="E54" s="145"/>
      <c r="F54" s="79">
        <f t="shared" si="2"/>
        <v>4</v>
      </c>
      <c r="G54" s="5"/>
      <c r="H54" s="5"/>
      <c r="I54" s="5"/>
      <c r="J54" s="5"/>
      <c r="K54" s="5"/>
      <c r="L54" s="5"/>
    </row>
    <row r="55" spans="1:12" s="152" customFormat="1" ht="12.75">
      <c r="A55" s="12" t="s">
        <v>229</v>
      </c>
      <c r="B55" s="12">
        <f>SUM(B56:B57)</f>
        <v>29</v>
      </c>
      <c r="C55" s="12">
        <f>SUM(C56:C57)</f>
        <v>0</v>
      </c>
      <c r="D55" s="12">
        <f>SUM(D56:D57)</f>
        <v>0</v>
      </c>
      <c r="E55" s="12">
        <f>SUM(E56:E57)</f>
        <v>0</v>
      </c>
      <c r="F55" s="12">
        <f>SUM(F56:F57)</f>
        <v>29</v>
      </c>
      <c r="G55" s="99"/>
      <c r="H55" s="99"/>
      <c r="I55" s="99"/>
      <c r="J55" s="99"/>
      <c r="K55" s="99"/>
      <c r="L55" s="99"/>
    </row>
    <row r="56" spans="1:12" s="152" customFormat="1" ht="12.75">
      <c r="A56" s="145" t="s">
        <v>127</v>
      </c>
      <c r="B56" s="39">
        <v>16</v>
      </c>
      <c r="C56" s="39"/>
      <c r="D56" s="15"/>
      <c r="E56" s="15"/>
      <c r="F56" s="79">
        <f t="shared" si="2"/>
        <v>16</v>
      </c>
      <c r="G56" s="99"/>
      <c r="H56" s="99"/>
      <c r="I56" s="99"/>
      <c r="J56" s="99"/>
      <c r="K56" s="99"/>
      <c r="L56" s="99"/>
    </row>
    <row r="57" spans="1:12" ht="12.75">
      <c r="A57" s="145" t="s">
        <v>128</v>
      </c>
      <c r="B57" s="39">
        <v>13</v>
      </c>
      <c r="C57" s="39"/>
      <c r="D57" s="15"/>
      <c r="E57" s="15"/>
      <c r="F57" s="79">
        <f t="shared" si="2"/>
        <v>13</v>
      </c>
      <c r="G57" s="5"/>
      <c r="H57" s="5"/>
      <c r="I57" s="5"/>
      <c r="J57" s="5"/>
      <c r="K57" s="5"/>
      <c r="L57" s="5"/>
    </row>
    <row r="58" spans="1:12" ht="12.75">
      <c r="A58" s="12" t="s">
        <v>230</v>
      </c>
      <c r="B58" s="12">
        <v>13</v>
      </c>
      <c r="C58" s="12">
        <v>0</v>
      </c>
      <c r="D58" s="12">
        <v>0</v>
      </c>
      <c r="E58" s="12">
        <v>0</v>
      </c>
      <c r="F58" s="179">
        <f t="shared" si="2"/>
        <v>13</v>
      </c>
      <c r="G58" s="5"/>
      <c r="H58" s="5"/>
      <c r="I58" s="5"/>
      <c r="J58" s="5"/>
      <c r="K58" s="5"/>
      <c r="L58" s="5"/>
    </row>
    <row r="59" spans="1:12" s="152" customFormat="1" ht="12.75">
      <c r="A59" s="12" t="s">
        <v>231</v>
      </c>
      <c r="B59" s="12">
        <f>SUM(B60:B64)</f>
        <v>15</v>
      </c>
      <c r="C59" s="12">
        <f>SUM(C60:C64)</f>
        <v>2</v>
      </c>
      <c r="D59" s="12">
        <f>SUM(D60:D64)</f>
        <v>0</v>
      </c>
      <c r="E59" s="12">
        <f>SUM(E60:E64)</f>
        <v>0</v>
      </c>
      <c r="F59" s="12">
        <f>SUM(F60:F64)</f>
        <v>17</v>
      </c>
      <c r="G59" s="99"/>
      <c r="H59" s="99"/>
      <c r="I59" s="99"/>
      <c r="J59" s="99"/>
      <c r="K59" s="99"/>
      <c r="L59" s="99"/>
    </row>
    <row r="60" spans="1:12" s="152" customFormat="1" ht="12.75">
      <c r="A60" s="145" t="s">
        <v>150</v>
      </c>
      <c r="B60" s="39">
        <v>6</v>
      </c>
      <c r="C60" s="39"/>
      <c r="D60" s="15"/>
      <c r="E60" s="15"/>
      <c r="F60" s="179">
        <f t="shared" si="2"/>
        <v>6</v>
      </c>
      <c r="G60" s="99"/>
      <c r="H60" s="99"/>
      <c r="I60" s="99"/>
      <c r="J60" s="99"/>
      <c r="K60" s="99"/>
      <c r="L60" s="99"/>
    </row>
    <row r="61" spans="1:12" ht="12.75">
      <c r="A61" s="39" t="s">
        <v>151</v>
      </c>
      <c r="B61" s="39">
        <v>2</v>
      </c>
      <c r="C61" s="39"/>
      <c r="D61" s="15"/>
      <c r="E61" s="15"/>
      <c r="F61" s="179">
        <f t="shared" si="2"/>
        <v>2</v>
      </c>
      <c r="G61" s="5"/>
      <c r="H61" s="5"/>
      <c r="I61" s="5"/>
      <c r="J61" s="5"/>
      <c r="K61" s="5"/>
      <c r="L61" s="5"/>
    </row>
    <row r="62" spans="1:12" s="178" customFormat="1" ht="12.75">
      <c r="A62" s="39" t="s">
        <v>152</v>
      </c>
      <c r="B62" s="39">
        <v>3</v>
      </c>
      <c r="C62" s="39"/>
      <c r="D62" s="15"/>
      <c r="E62" s="15"/>
      <c r="F62" s="179">
        <f t="shared" si="2"/>
        <v>3</v>
      </c>
      <c r="G62" s="5"/>
      <c r="H62" s="5"/>
      <c r="I62" s="5"/>
      <c r="J62" s="5"/>
      <c r="K62" s="5"/>
      <c r="L62" s="5"/>
    </row>
    <row r="63" spans="1:12" s="178" customFormat="1" ht="12.75">
      <c r="A63" s="39" t="s">
        <v>356</v>
      </c>
      <c r="B63" s="39">
        <v>4</v>
      </c>
      <c r="C63" s="39">
        <v>1</v>
      </c>
      <c r="D63" s="15"/>
      <c r="E63" s="15"/>
      <c r="F63" s="179">
        <f t="shared" si="2"/>
        <v>5</v>
      </c>
      <c r="G63" s="5"/>
      <c r="H63" s="5"/>
      <c r="I63" s="5"/>
      <c r="J63" s="5"/>
      <c r="K63" s="5"/>
      <c r="L63" s="5"/>
    </row>
    <row r="64" spans="1:12" s="178" customFormat="1" ht="12.75">
      <c r="A64" s="39" t="s">
        <v>357</v>
      </c>
      <c r="B64" s="39"/>
      <c r="C64" s="39">
        <v>1</v>
      </c>
      <c r="D64" s="15"/>
      <c r="E64" s="15"/>
      <c r="F64" s="179">
        <f t="shared" si="2"/>
        <v>1</v>
      </c>
      <c r="G64" s="5"/>
      <c r="H64" s="5"/>
      <c r="I64" s="5"/>
      <c r="J64" s="5"/>
      <c r="K64" s="5"/>
      <c r="L64" s="5"/>
    </row>
    <row r="65" spans="1:12" s="178" customFormat="1" ht="12.75">
      <c r="A65" s="12" t="s">
        <v>225</v>
      </c>
      <c r="B65" s="12">
        <v>10</v>
      </c>
      <c r="C65" s="12"/>
      <c r="D65" s="14"/>
      <c r="E65" s="14"/>
      <c r="F65" s="179">
        <f t="shared" si="2"/>
        <v>10</v>
      </c>
      <c r="G65" s="5"/>
      <c r="H65" s="5"/>
      <c r="I65" s="5"/>
      <c r="J65" s="5"/>
      <c r="K65" s="5"/>
      <c r="L65" s="5"/>
    </row>
    <row r="66" spans="1:12" s="178" customFormat="1" ht="12.75">
      <c r="A66" s="12" t="s">
        <v>232</v>
      </c>
      <c r="B66" s="12">
        <f>SUM(B67:B69)</f>
        <v>37</v>
      </c>
      <c r="C66" s="12">
        <f>SUM(C67:C69)</f>
        <v>6</v>
      </c>
      <c r="D66" s="12">
        <f>SUM(D67:D69)</f>
        <v>3</v>
      </c>
      <c r="E66" s="12">
        <f>SUM(E67:E69)</f>
        <v>0</v>
      </c>
      <c r="F66" s="12">
        <f>SUM(F67:F69)</f>
        <v>46</v>
      </c>
      <c r="G66" s="5"/>
      <c r="H66" s="5"/>
      <c r="I66" s="5"/>
      <c r="J66" s="5"/>
      <c r="K66" s="5"/>
      <c r="L66" s="5"/>
    </row>
    <row r="67" spans="1:12" s="152" customFormat="1" ht="12.75">
      <c r="A67" s="145" t="s">
        <v>153</v>
      </c>
      <c r="B67" s="39">
        <v>7</v>
      </c>
      <c r="C67" s="39"/>
      <c r="D67" s="15">
        <v>0</v>
      </c>
      <c r="E67" s="15"/>
      <c r="F67" s="179">
        <f t="shared" si="2"/>
        <v>7</v>
      </c>
      <c r="G67" s="99"/>
      <c r="H67" s="99"/>
      <c r="I67" s="99"/>
      <c r="J67" s="99"/>
      <c r="K67" s="99"/>
      <c r="L67" s="99"/>
    </row>
    <row r="68" spans="1:12" ht="12.75">
      <c r="A68" s="39" t="s">
        <v>145</v>
      </c>
      <c r="B68" s="39">
        <v>4</v>
      </c>
      <c r="C68" s="39"/>
      <c r="D68" s="15">
        <v>2</v>
      </c>
      <c r="E68" s="15">
        <v>0</v>
      </c>
      <c r="F68" s="179">
        <f t="shared" si="2"/>
        <v>6</v>
      </c>
      <c r="G68" s="5"/>
      <c r="H68" s="5"/>
      <c r="I68" s="5"/>
      <c r="J68" s="5"/>
      <c r="K68" s="5"/>
      <c r="L68" s="5"/>
    </row>
    <row r="69" spans="1:12" ht="12.75">
      <c r="A69" s="39" t="s">
        <v>233</v>
      </c>
      <c r="B69" s="39">
        <v>26</v>
      </c>
      <c r="C69" s="39">
        <v>6</v>
      </c>
      <c r="D69" s="15">
        <v>1</v>
      </c>
      <c r="E69" s="15"/>
      <c r="F69" s="179">
        <f t="shared" si="2"/>
        <v>33</v>
      </c>
      <c r="G69" s="5"/>
      <c r="H69" s="5"/>
      <c r="I69" s="5"/>
      <c r="J69" s="5"/>
      <c r="K69" s="5"/>
      <c r="L69" s="5"/>
    </row>
    <row r="70" spans="1:12" ht="12.75">
      <c r="A70" s="51" t="s">
        <v>6</v>
      </c>
      <c r="B70" s="51">
        <f>SUM(B49:B52,B55,B58:B59,B65:B66,)</f>
        <v>173</v>
      </c>
      <c r="C70" s="51">
        <f>C49+C50+C51+C52+C55+C58+C59+C65+C66</f>
        <v>8</v>
      </c>
      <c r="D70" s="51">
        <f>D49+D50+D51+D52+D55+D58+D59+D65+D66</f>
        <v>3</v>
      </c>
      <c r="E70" s="51">
        <f>E49+E50+E51+E52+E55+E58+E59+E65+E66</f>
        <v>0</v>
      </c>
      <c r="F70" s="179">
        <f t="shared" si="2"/>
        <v>184</v>
      </c>
      <c r="G70" s="5"/>
      <c r="H70" s="5"/>
      <c r="I70" s="5"/>
      <c r="J70" s="5"/>
      <c r="K70" s="5"/>
      <c r="L70" s="5"/>
    </row>
    <row r="71" spans="1:11" ht="12.75">
      <c r="A71" s="5"/>
      <c r="B71" s="5"/>
      <c r="C71" s="5"/>
      <c r="D71" s="5"/>
      <c r="E71" s="5"/>
      <c r="F71" s="5"/>
      <c r="G71" s="5"/>
      <c r="H71" s="5"/>
      <c r="I71" s="5"/>
      <c r="J71" s="5"/>
      <c r="K71" s="5"/>
    </row>
    <row r="72" spans="1:11" ht="12.75">
      <c r="A72" s="5"/>
      <c r="B72" s="5"/>
      <c r="C72" s="5"/>
      <c r="D72" s="5"/>
      <c r="E72" s="5"/>
      <c r="F72" s="5"/>
      <c r="G72" s="5"/>
      <c r="H72" s="5"/>
      <c r="I72" s="5"/>
      <c r="J72" s="5"/>
      <c r="K72" s="5"/>
    </row>
    <row r="73" spans="1:11" ht="12.75">
      <c r="A73" s="5"/>
      <c r="B73" s="5"/>
      <c r="C73" s="5"/>
      <c r="D73" s="5"/>
      <c r="E73" s="5"/>
      <c r="F73" s="5"/>
      <c r="G73" s="5"/>
      <c r="H73" s="5"/>
      <c r="I73" s="5"/>
      <c r="J73" s="5"/>
      <c r="K73" s="5"/>
    </row>
    <row r="74" spans="1:11" ht="12.75">
      <c r="A74" s="5"/>
      <c r="B74" s="5"/>
      <c r="C74" s="5"/>
      <c r="D74" s="5"/>
      <c r="E74" s="5"/>
      <c r="F74" s="5"/>
      <c r="G74" s="5"/>
      <c r="H74" s="5"/>
      <c r="I74" s="5"/>
      <c r="J74" s="5"/>
      <c r="K74" s="5"/>
    </row>
    <row r="75" spans="1:11" ht="12.75">
      <c r="A75" s="5"/>
      <c r="B75" s="5"/>
      <c r="C75" s="5"/>
      <c r="D75" s="5"/>
      <c r="E75" s="5"/>
      <c r="F75" s="5"/>
      <c r="G75" s="5"/>
      <c r="H75" s="5"/>
      <c r="I75" s="5"/>
      <c r="J75" s="5"/>
      <c r="K75" s="5"/>
    </row>
    <row r="76" spans="1:11" ht="12.75">
      <c r="A76" s="5"/>
      <c r="B76" s="5"/>
      <c r="C76" s="5"/>
      <c r="D76" s="5"/>
      <c r="E76" s="5"/>
      <c r="F76" s="5"/>
      <c r="G76" s="5"/>
      <c r="H76" s="5"/>
      <c r="I76" s="5"/>
      <c r="J76" s="5"/>
      <c r="K76" s="5"/>
    </row>
    <row r="77" spans="1:11" ht="12.75">
      <c r="A77" s="5"/>
      <c r="B77" s="5"/>
      <c r="C77" s="5"/>
      <c r="D77" s="5"/>
      <c r="E77" s="5"/>
      <c r="F77" s="5"/>
      <c r="G77" s="5"/>
      <c r="H77" s="5"/>
      <c r="I77" s="5"/>
      <c r="J77" s="5"/>
      <c r="K77" s="5"/>
    </row>
    <row r="78" spans="1:11" ht="12.75">
      <c r="A78" s="5"/>
      <c r="B78" s="5"/>
      <c r="C78" s="5"/>
      <c r="D78" s="5"/>
      <c r="E78" s="5"/>
      <c r="F78" s="5"/>
      <c r="G78" s="5"/>
      <c r="H78" s="5"/>
      <c r="I78" s="5"/>
      <c r="J78" s="5"/>
      <c r="K78" s="5"/>
    </row>
    <row r="79" spans="1:11" ht="12.75">
      <c r="A79" s="5"/>
      <c r="B79" s="5"/>
      <c r="C79" s="5"/>
      <c r="D79" s="5"/>
      <c r="E79" s="5"/>
      <c r="F79" s="5"/>
      <c r="G79" s="5"/>
      <c r="H79" s="5"/>
      <c r="I79" s="5"/>
      <c r="J79" s="5"/>
      <c r="K79" s="5"/>
    </row>
    <row r="80" spans="1:11" ht="12.75">
      <c r="A80" s="5"/>
      <c r="B80" s="5"/>
      <c r="C80" s="5"/>
      <c r="D80" s="5"/>
      <c r="E80" s="5"/>
      <c r="F80" s="5"/>
      <c r="G80" s="5"/>
      <c r="H80" s="5"/>
      <c r="I80" s="5"/>
      <c r="J80" s="5"/>
      <c r="K80" s="5"/>
    </row>
    <row r="81" spans="1:11" ht="12.75">
      <c r="A81" s="5"/>
      <c r="B81" s="5"/>
      <c r="C81" s="5"/>
      <c r="D81" s="5"/>
      <c r="E81" s="5"/>
      <c r="F81" s="5"/>
      <c r="G81" s="5"/>
      <c r="H81" s="5"/>
      <c r="I81" s="5"/>
      <c r="J81" s="5"/>
      <c r="K81" s="5"/>
    </row>
    <row r="82" spans="1:11" ht="12.75">
      <c r="A82" s="5"/>
      <c r="B82" s="5"/>
      <c r="C82" s="5"/>
      <c r="D82" s="5"/>
      <c r="E82" s="5"/>
      <c r="F82" s="5"/>
      <c r="G82" s="5"/>
      <c r="H82" s="5"/>
      <c r="I82" s="5"/>
      <c r="J82" s="5"/>
      <c r="K82" s="5"/>
    </row>
    <row r="83" spans="1:11" ht="12.75">
      <c r="A83" s="5"/>
      <c r="B83" s="5"/>
      <c r="C83" s="5"/>
      <c r="D83" s="5"/>
      <c r="E83" s="5"/>
      <c r="F83" s="5"/>
      <c r="G83" s="5"/>
      <c r="H83" s="5"/>
      <c r="I83" s="5"/>
      <c r="J83" s="5"/>
      <c r="K83" s="5"/>
    </row>
    <row r="84" spans="1:11" ht="12.75">
      <c r="A84" s="5"/>
      <c r="B84" s="5"/>
      <c r="C84" s="5"/>
      <c r="D84" s="5"/>
      <c r="E84" s="5"/>
      <c r="F84" s="5"/>
      <c r="G84" s="5"/>
      <c r="H84" s="5"/>
      <c r="I84" s="5"/>
      <c r="J84" s="5"/>
      <c r="K84" s="5"/>
    </row>
    <row r="85" spans="1:11" ht="12.75">
      <c r="A85" s="5"/>
      <c r="B85" s="5"/>
      <c r="C85" s="5"/>
      <c r="D85" s="5"/>
      <c r="E85" s="5"/>
      <c r="F85" s="5"/>
      <c r="G85" s="5"/>
      <c r="H85" s="5"/>
      <c r="I85" s="5"/>
      <c r="J85" s="5"/>
      <c r="K85" s="5"/>
    </row>
    <row r="86" spans="1:11" ht="12.75">
      <c r="A86" s="5"/>
      <c r="B86" s="5"/>
      <c r="C86" s="5"/>
      <c r="D86" s="5"/>
      <c r="E86" s="5"/>
      <c r="F86" s="5"/>
      <c r="G86" s="5"/>
      <c r="H86" s="5"/>
      <c r="I86" s="5"/>
      <c r="J86" s="5"/>
      <c r="K86" s="5"/>
    </row>
    <row r="87" spans="1:11" ht="12.75">
      <c r="A87" s="5"/>
      <c r="B87" s="5"/>
      <c r="C87" s="5"/>
      <c r="D87" s="5"/>
      <c r="E87" s="5"/>
      <c r="F87" s="5"/>
      <c r="G87" s="5"/>
      <c r="H87" s="5"/>
      <c r="I87" s="5"/>
      <c r="J87" s="5"/>
      <c r="K87" s="5"/>
    </row>
    <row r="88" spans="1:11" ht="12.75">
      <c r="A88" s="5"/>
      <c r="B88" s="5"/>
      <c r="C88" s="5"/>
      <c r="D88" s="5"/>
      <c r="E88" s="5"/>
      <c r="F88" s="5"/>
      <c r="G88" s="5"/>
      <c r="H88" s="5"/>
      <c r="I88" s="5"/>
      <c r="J88" s="5"/>
      <c r="K88" s="5"/>
    </row>
    <row r="89" spans="1:11" ht="12.75">
      <c r="A89" s="5"/>
      <c r="B89" s="5"/>
      <c r="C89" s="5"/>
      <c r="D89" s="5"/>
      <c r="E89" s="5"/>
      <c r="F89" s="5"/>
      <c r="G89" s="5"/>
      <c r="H89" s="5"/>
      <c r="I89" s="5"/>
      <c r="J89" s="5"/>
      <c r="K89" s="5"/>
    </row>
    <row r="90" spans="1:11" ht="12.75">
      <c r="A90" s="5"/>
      <c r="B90" s="5"/>
      <c r="C90" s="5"/>
      <c r="D90" s="5"/>
      <c r="E90" s="5"/>
      <c r="F90" s="5"/>
      <c r="G90" s="5"/>
      <c r="H90" s="5"/>
      <c r="I90" s="5"/>
      <c r="J90" s="5"/>
      <c r="K90" s="5"/>
    </row>
    <row r="91" spans="1:11" ht="12.75">
      <c r="A91" s="5"/>
      <c r="B91" s="5"/>
      <c r="C91" s="5"/>
      <c r="D91" s="5"/>
      <c r="E91" s="5"/>
      <c r="F91" s="5"/>
      <c r="G91" s="5"/>
      <c r="H91" s="5"/>
      <c r="I91" s="5"/>
      <c r="J91" s="5"/>
      <c r="K91" s="5"/>
    </row>
    <row r="92" spans="1:11" ht="12.75">
      <c r="A92" s="5"/>
      <c r="B92" s="5"/>
      <c r="C92" s="5"/>
      <c r="D92" s="5"/>
      <c r="E92" s="5"/>
      <c r="F92" s="5"/>
      <c r="G92" s="5"/>
      <c r="H92" s="5"/>
      <c r="I92" s="5"/>
      <c r="J92" s="5"/>
      <c r="K92" s="5"/>
    </row>
    <row r="93" spans="1:11" ht="12.75">
      <c r="A93" s="5"/>
      <c r="B93" s="5"/>
      <c r="C93" s="5"/>
      <c r="D93" s="5"/>
      <c r="E93" s="5"/>
      <c r="F93" s="5"/>
      <c r="G93" s="5"/>
      <c r="H93" s="5"/>
      <c r="I93" s="5"/>
      <c r="J93" s="5"/>
      <c r="K93" s="5"/>
    </row>
  </sheetData>
  <sheetProtection/>
  <mergeCells count="4">
    <mergeCell ref="D9:D11"/>
    <mergeCell ref="D46:D48"/>
    <mergeCell ref="D30:D32"/>
    <mergeCell ref="E9:E11"/>
  </mergeCells>
  <printOptions horizontalCentered="1"/>
  <pageMargins left="0.7874015748031497" right="0.7874015748031497" top="0.5905511811023623" bottom="0.7874015748031497" header="0.5118110236220472" footer="0.5118110236220472"/>
  <pageSetup horizontalDpi="300" verticalDpi="300" orientation="landscape" paperSize="9" r:id="rId1"/>
  <headerFooter alignWithMargins="0">
    <oddFooter>&amp;C&amp;P. oldal</oddFooter>
  </headerFooter>
  <rowBreaks count="2" manualBreakCount="2">
    <brk id="24" max="255" man="1"/>
    <brk id="40" max="255" man="1"/>
  </rowBreaks>
</worksheet>
</file>

<file path=xl/worksheets/sheet15.xml><?xml version="1.0" encoding="utf-8"?>
<worksheet xmlns="http://schemas.openxmlformats.org/spreadsheetml/2006/main" xmlns:r="http://schemas.openxmlformats.org/officeDocument/2006/relationships">
  <dimension ref="A1:AP38"/>
  <sheetViews>
    <sheetView zoomScalePageLayoutView="0" workbookViewId="0" topLeftCell="A7">
      <selection activeCell="A1" sqref="A1"/>
    </sheetView>
  </sheetViews>
  <sheetFormatPr defaultColWidth="9.140625" defaultRowHeight="12.75"/>
  <cols>
    <col min="1" max="1" width="46.140625" style="5" customWidth="1"/>
    <col min="2" max="2" width="11.8515625" style="5" customWidth="1"/>
    <col min="3" max="3" width="9.7109375" style="5" customWidth="1"/>
    <col min="4" max="4" width="9.57421875" style="5" customWidth="1"/>
    <col min="5" max="5" width="9.7109375" style="5" customWidth="1"/>
    <col min="6" max="6" width="9.57421875" style="5" customWidth="1"/>
    <col min="7" max="14" width="9.7109375" style="5" customWidth="1"/>
    <col min="15" max="15" width="9.8515625" style="116" bestFit="1" customWidth="1"/>
    <col min="16" max="16" width="9.140625" style="5" customWidth="1"/>
    <col min="17" max="17" width="9.8515625" style="5" bestFit="1" customWidth="1"/>
    <col min="18" max="42" width="9.140625" style="5" customWidth="1"/>
  </cols>
  <sheetData>
    <row r="1" ht="15.75">
      <c r="A1" s="41" t="s">
        <v>706</v>
      </c>
    </row>
    <row r="2" ht="15.75">
      <c r="A2" s="41"/>
    </row>
    <row r="3" spans="5:6" ht="20.25">
      <c r="E3" s="72"/>
      <c r="F3" s="72" t="s">
        <v>86</v>
      </c>
    </row>
    <row r="4" spans="5:6" ht="20.25">
      <c r="E4" s="72"/>
      <c r="F4" s="72" t="s">
        <v>416</v>
      </c>
    </row>
    <row r="5" ht="20.25">
      <c r="E5" s="72"/>
    </row>
    <row r="6" spans="1:15" ht="13.5" thickBot="1">
      <c r="A6" s="73"/>
      <c r="B6" s="73"/>
      <c r="C6" s="73"/>
      <c r="D6" s="73"/>
      <c r="E6" s="73"/>
      <c r="F6" s="73"/>
      <c r="G6" s="73"/>
      <c r="H6" s="73"/>
      <c r="I6" s="73"/>
      <c r="J6" s="73"/>
      <c r="K6" s="73"/>
      <c r="L6" s="73"/>
      <c r="M6" s="73"/>
      <c r="N6" s="73"/>
      <c r="O6" s="120"/>
    </row>
    <row r="7" spans="1:15" ht="26.25" thickBot="1">
      <c r="A7" s="74" t="s">
        <v>5</v>
      </c>
      <c r="B7" s="74" t="s">
        <v>574</v>
      </c>
      <c r="C7" s="74" t="s">
        <v>87</v>
      </c>
      <c r="D7" s="74" t="s">
        <v>88</v>
      </c>
      <c r="E7" s="74" t="s">
        <v>89</v>
      </c>
      <c r="F7" s="74" t="s">
        <v>90</v>
      </c>
      <c r="G7" s="74" t="s">
        <v>91</v>
      </c>
      <c r="H7" s="74" t="s">
        <v>92</v>
      </c>
      <c r="I7" s="74" t="s">
        <v>93</v>
      </c>
      <c r="J7" s="74" t="s">
        <v>94</v>
      </c>
      <c r="K7" s="74" t="s">
        <v>95</v>
      </c>
      <c r="L7" s="74" t="s">
        <v>96</v>
      </c>
      <c r="M7" s="74" t="s">
        <v>97</v>
      </c>
      <c r="N7" s="74" t="s">
        <v>98</v>
      </c>
      <c r="O7" s="120"/>
    </row>
    <row r="8" spans="1:15" ht="13.5" customHeight="1">
      <c r="A8" s="226" t="s">
        <v>99</v>
      </c>
      <c r="B8" s="140"/>
      <c r="C8" s="140"/>
      <c r="D8" s="140"/>
      <c r="E8" s="140"/>
      <c r="F8" s="140"/>
      <c r="G8" s="140"/>
      <c r="H8" s="140"/>
      <c r="I8" s="140"/>
      <c r="J8" s="140"/>
      <c r="K8" s="140"/>
      <c r="L8" s="140"/>
      <c r="M8" s="140"/>
      <c r="N8" s="140"/>
      <c r="O8" s="120"/>
    </row>
    <row r="9" spans="1:15" ht="13.5" customHeight="1">
      <c r="A9" s="75" t="s">
        <v>255</v>
      </c>
      <c r="B9" s="141">
        <f aca="true" t="shared" si="0" ref="B9:B18">SUM(C9:N9)</f>
        <v>703617</v>
      </c>
      <c r="C9" s="141">
        <f aca="true" t="shared" si="1" ref="C9:H9">$O$9/12</f>
        <v>56357.666666666664</v>
      </c>
      <c r="D9" s="141">
        <f t="shared" si="1"/>
        <v>56357.666666666664</v>
      </c>
      <c r="E9" s="141">
        <f t="shared" si="1"/>
        <v>56357.666666666664</v>
      </c>
      <c r="F9" s="141">
        <f t="shared" si="1"/>
        <v>56357.666666666664</v>
      </c>
      <c r="G9" s="141">
        <f t="shared" si="1"/>
        <v>56357.666666666664</v>
      </c>
      <c r="H9" s="141">
        <f t="shared" si="1"/>
        <v>56357.666666666664</v>
      </c>
      <c r="I9" s="141">
        <v>60258</v>
      </c>
      <c r="J9" s="141">
        <v>60258</v>
      </c>
      <c r="K9" s="141">
        <v>60258</v>
      </c>
      <c r="L9" s="141">
        <v>60258</v>
      </c>
      <c r="M9" s="141">
        <v>60258</v>
      </c>
      <c r="N9" s="141">
        <v>64181</v>
      </c>
      <c r="O9" s="120">
        <v>676292</v>
      </c>
    </row>
    <row r="10" spans="1:15" ht="13.5" customHeight="1">
      <c r="A10" s="76" t="s">
        <v>256</v>
      </c>
      <c r="B10" s="141">
        <f t="shared" si="0"/>
        <v>1877858</v>
      </c>
      <c r="C10" s="142"/>
      <c r="D10" s="142"/>
      <c r="E10" s="142">
        <v>750000</v>
      </c>
      <c r="F10" s="142"/>
      <c r="G10" s="142"/>
      <c r="H10" s="142"/>
      <c r="I10" s="142"/>
      <c r="J10" s="142"/>
      <c r="K10" s="142">
        <v>756467</v>
      </c>
      <c r="L10" s="142"/>
      <c r="M10" s="142"/>
      <c r="N10" s="142">
        <v>371391</v>
      </c>
      <c r="O10" s="120">
        <v>1871391</v>
      </c>
    </row>
    <row r="11" spans="1:15" ht="13.5" customHeight="1">
      <c r="A11" s="77" t="s">
        <v>257</v>
      </c>
      <c r="B11" s="142">
        <f t="shared" si="0"/>
        <v>485716.5</v>
      </c>
      <c r="C11" s="142">
        <f>$O$11/12</f>
        <v>39726.5</v>
      </c>
      <c r="D11" s="142">
        <f aca="true" t="shared" si="2" ref="D11:I11">$O$11/12</f>
        <v>39726.5</v>
      </c>
      <c r="E11" s="142">
        <f t="shared" si="2"/>
        <v>39726.5</v>
      </c>
      <c r="F11" s="142">
        <f t="shared" si="2"/>
        <v>39726.5</v>
      </c>
      <c r="G11" s="142">
        <f t="shared" si="2"/>
        <v>39726.5</v>
      </c>
      <c r="H11" s="142">
        <f t="shared" si="2"/>
        <v>39726.5</v>
      </c>
      <c r="I11" s="142">
        <f t="shared" si="2"/>
        <v>39726.5</v>
      </c>
      <c r="J11" s="142">
        <v>41227</v>
      </c>
      <c r="K11" s="142">
        <v>41227</v>
      </c>
      <c r="L11" s="142">
        <v>41227</v>
      </c>
      <c r="M11" s="142">
        <v>41227</v>
      </c>
      <c r="N11" s="142">
        <v>42723</v>
      </c>
      <c r="O11" s="120">
        <v>476718</v>
      </c>
    </row>
    <row r="12" spans="1:15" ht="13.5" customHeight="1">
      <c r="A12" s="77" t="s">
        <v>258</v>
      </c>
      <c r="B12" s="142">
        <f t="shared" si="0"/>
        <v>91444.41666666667</v>
      </c>
      <c r="C12" s="142">
        <f>$O$12/12</f>
        <v>9528.083333333334</v>
      </c>
      <c r="D12" s="142">
        <f>$O$12/12</f>
        <v>9528.083333333334</v>
      </c>
      <c r="E12" s="142">
        <f>$O$12/12</f>
        <v>9528.083333333334</v>
      </c>
      <c r="F12" s="142">
        <f>$O$12/12</f>
        <v>9528.083333333334</v>
      </c>
      <c r="G12" s="142">
        <f>$O$12/12</f>
        <v>9528.083333333334</v>
      </c>
      <c r="H12" s="142">
        <v>6258</v>
      </c>
      <c r="I12" s="142">
        <v>6258</v>
      </c>
      <c r="J12" s="142">
        <v>6258</v>
      </c>
      <c r="K12" s="142">
        <v>6258</v>
      </c>
      <c r="L12" s="142">
        <v>6258</v>
      </c>
      <c r="M12" s="142">
        <v>6258</v>
      </c>
      <c r="N12" s="142">
        <v>6256</v>
      </c>
      <c r="O12" s="120">
        <v>114337</v>
      </c>
    </row>
    <row r="13" spans="1:15" ht="13.5" customHeight="1">
      <c r="A13" s="77" t="s">
        <v>267</v>
      </c>
      <c r="B13" s="142">
        <f t="shared" si="0"/>
        <v>0</v>
      </c>
      <c r="C13" s="142"/>
      <c r="D13" s="142"/>
      <c r="E13" s="142"/>
      <c r="F13" s="142"/>
      <c r="G13" s="142"/>
      <c r="H13" s="142"/>
      <c r="I13" s="142"/>
      <c r="J13" s="142"/>
      <c r="K13" s="142"/>
      <c r="L13" s="142"/>
      <c r="M13" s="142"/>
      <c r="N13" s="142"/>
      <c r="O13" s="120">
        <v>0</v>
      </c>
    </row>
    <row r="14" spans="1:15" ht="13.5" customHeight="1">
      <c r="A14" s="77" t="s">
        <v>327</v>
      </c>
      <c r="B14" s="142">
        <f t="shared" si="0"/>
        <v>1942247</v>
      </c>
      <c r="C14" s="142">
        <v>200000</v>
      </c>
      <c r="D14" s="142">
        <v>200000</v>
      </c>
      <c r="E14" s="142"/>
      <c r="F14" s="142"/>
      <c r="G14" s="142"/>
      <c r="H14" s="142">
        <v>400000</v>
      </c>
      <c r="I14" s="142"/>
      <c r="J14" s="142">
        <v>326396</v>
      </c>
      <c r="K14" s="142">
        <v>400000</v>
      </c>
      <c r="L14" s="142"/>
      <c r="M14" s="142">
        <v>400000</v>
      </c>
      <c r="N14" s="142">
        <v>15851</v>
      </c>
      <c r="O14" s="120">
        <v>1815851</v>
      </c>
    </row>
    <row r="15" spans="1:42" s="214" customFormat="1" ht="13.5" customHeight="1">
      <c r="A15" s="228" t="s">
        <v>259</v>
      </c>
      <c r="B15" s="229">
        <f t="shared" si="0"/>
        <v>5100882.916666666</v>
      </c>
      <c r="C15" s="229">
        <f>SUM(C9:C14)</f>
        <v>305612.25</v>
      </c>
      <c r="D15" s="229">
        <f aca="true" t="shared" si="3" ref="D15:N15">SUM(D9:D14)</f>
        <v>305612.25</v>
      </c>
      <c r="E15" s="229">
        <f t="shared" si="3"/>
        <v>855612.25</v>
      </c>
      <c r="F15" s="229">
        <f t="shared" si="3"/>
        <v>105612.24999999999</v>
      </c>
      <c r="G15" s="229">
        <f t="shared" si="3"/>
        <v>105612.24999999999</v>
      </c>
      <c r="H15" s="229">
        <f t="shared" si="3"/>
        <v>502342.1666666666</v>
      </c>
      <c r="I15" s="229">
        <f t="shared" si="3"/>
        <v>106242.5</v>
      </c>
      <c r="J15" s="229">
        <f t="shared" si="3"/>
        <v>434139</v>
      </c>
      <c r="K15" s="229">
        <f t="shared" si="3"/>
        <v>1264210</v>
      </c>
      <c r="L15" s="229">
        <f t="shared" si="3"/>
        <v>107743</v>
      </c>
      <c r="M15" s="229">
        <f t="shared" si="3"/>
        <v>507743</v>
      </c>
      <c r="N15" s="229">
        <f t="shared" si="3"/>
        <v>500402</v>
      </c>
      <c r="O15" s="230">
        <f>SUM(O9:O14)</f>
        <v>4954589</v>
      </c>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row>
    <row r="16" spans="1:15" ht="13.5" customHeight="1">
      <c r="A16" s="77" t="s">
        <v>261</v>
      </c>
      <c r="B16" s="142">
        <f t="shared" si="0"/>
        <v>17870.166666666668</v>
      </c>
      <c r="C16" s="142">
        <f>$O$16/12</f>
        <v>1487.8333333333333</v>
      </c>
      <c r="D16" s="142">
        <f aca="true" t="shared" si="4" ref="D16:N16">$O$16/12</f>
        <v>1487.8333333333333</v>
      </c>
      <c r="E16" s="142">
        <f t="shared" si="4"/>
        <v>1487.8333333333333</v>
      </c>
      <c r="F16" s="142">
        <f t="shared" si="4"/>
        <v>1487.8333333333333</v>
      </c>
      <c r="G16" s="142">
        <f t="shared" si="4"/>
        <v>1487.8333333333333</v>
      </c>
      <c r="H16" s="142">
        <f t="shared" si="4"/>
        <v>1487.8333333333333</v>
      </c>
      <c r="I16" s="142">
        <f t="shared" si="4"/>
        <v>1487.8333333333333</v>
      </c>
      <c r="J16" s="142">
        <f t="shared" si="4"/>
        <v>1487.8333333333333</v>
      </c>
      <c r="K16" s="142">
        <f t="shared" si="4"/>
        <v>1487.8333333333333</v>
      </c>
      <c r="L16" s="142">
        <v>1504</v>
      </c>
      <c r="M16" s="142">
        <f t="shared" si="4"/>
        <v>1487.8333333333333</v>
      </c>
      <c r="N16" s="142">
        <f t="shared" si="4"/>
        <v>1487.8333333333333</v>
      </c>
      <c r="O16" s="120">
        <v>17854</v>
      </c>
    </row>
    <row r="17" spans="1:15" ht="13.5" customHeight="1">
      <c r="A17" s="77" t="s">
        <v>260</v>
      </c>
      <c r="B17" s="142">
        <f t="shared" si="0"/>
        <v>54895</v>
      </c>
      <c r="C17" s="142"/>
      <c r="D17" s="142">
        <v>54895</v>
      </c>
      <c r="E17" s="142"/>
      <c r="F17" s="142"/>
      <c r="G17" s="142"/>
      <c r="H17" s="142"/>
      <c r="I17" s="142"/>
      <c r="J17" s="142"/>
      <c r="K17" s="142"/>
      <c r="L17" s="142"/>
      <c r="M17" s="142"/>
      <c r="N17" s="142"/>
      <c r="O17" s="120">
        <v>54895</v>
      </c>
    </row>
    <row r="18" spans="1:42" s="239" customFormat="1" ht="13.5" customHeight="1">
      <c r="A18" s="234" t="s">
        <v>262</v>
      </c>
      <c r="B18" s="235">
        <f t="shared" si="0"/>
        <v>72765.16666666667</v>
      </c>
      <c r="C18" s="236">
        <f>SUM(C16:C17)</f>
        <v>1487.8333333333333</v>
      </c>
      <c r="D18" s="236">
        <f aca="true" t="shared" si="5" ref="D18:N18">SUM(D16:D17)</f>
        <v>56382.833333333336</v>
      </c>
      <c r="E18" s="236">
        <f t="shared" si="5"/>
        <v>1487.8333333333333</v>
      </c>
      <c r="F18" s="236">
        <f t="shared" si="5"/>
        <v>1487.8333333333333</v>
      </c>
      <c r="G18" s="236">
        <f t="shared" si="5"/>
        <v>1487.8333333333333</v>
      </c>
      <c r="H18" s="236">
        <f t="shared" si="5"/>
        <v>1487.8333333333333</v>
      </c>
      <c r="I18" s="236">
        <f t="shared" si="5"/>
        <v>1487.8333333333333</v>
      </c>
      <c r="J18" s="236">
        <f t="shared" si="5"/>
        <v>1487.8333333333333</v>
      </c>
      <c r="K18" s="236">
        <f t="shared" si="5"/>
        <v>1487.8333333333333</v>
      </c>
      <c r="L18" s="236">
        <f t="shared" si="5"/>
        <v>1504</v>
      </c>
      <c r="M18" s="236">
        <f t="shared" si="5"/>
        <v>1487.8333333333333</v>
      </c>
      <c r="N18" s="236">
        <f t="shared" si="5"/>
        <v>1487.8333333333333</v>
      </c>
      <c r="O18" s="237">
        <f>SUM(O16:O17)</f>
        <v>72749</v>
      </c>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row>
    <row r="19" spans="1:15" ht="13.5" customHeight="1" thickBot="1">
      <c r="A19" s="232" t="s">
        <v>268</v>
      </c>
      <c r="B19" s="233">
        <f>SUM(B15,B18)</f>
        <v>5173648.083333333</v>
      </c>
      <c r="C19" s="233">
        <f>SUM(C9:C16)</f>
        <v>612712.3333333334</v>
      </c>
      <c r="D19" s="233">
        <f aca="true" t="shared" si="6" ref="D19:N19">SUM(D9:D17)</f>
        <v>667607.3333333334</v>
      </c>
      <c r="E19" s="233">
        <f t="shared" si="6"/>
        <v>1712712.3333333333</v>
      </c>
      <c r="F19" s="233">
        <f t="shared" si="6"/>
        <v>212712.3333333333</v>
      </c>
      <c r="G19" s="233">
        <f t="shared" si="6"/>
        <v>212712.3333333333</v>
      </c>
      <c r="H19" s="233">
        <f t="shared" si="6"/>
        <v>1006172.1666666666</v>
      </c>
      <c r="I19" s="233">
        <f t="shared" si="6"/>
        <v>213972.83333333334</v>
      </c>
      <c r="J19" s="233">
        <f t="shared" si="6"/>
        <v>869765.8333333334</v>
      </c>
      <c r="K19" s="233">
        <f t="shared" si="6"/>
        <v>2529907.8333333335</v>
      </c>
      <c r="L19" s="233">
        <f t="shared" si="6"/>
        <v>216990</v>
      </c>
      <c r="M19" s="233">
        <f t="shared" si="6"/>
        <v>1016973.8333333334</v>
      </c>
      <c r="N19" s="233">
        <f t="shared" si="6"/>
        <v>1002291.8333333334</v>
      </c>
      <c r="O19" s="120">
        <f>SUM(O15,O18)</f>
        <v>5027338</v>
      </c>
    </row>
    <row r="20" spans="1:15" ht="13.5" customHeight="1">
      <c r="A20" s="227" t="s">
        <v>100</v>
      </c>
      <c r="B20" s="143"/>
      <c r="C20" s="143"/>
      <c r="D20" s="143"/>
      <c r="E20" s="143"/>
      <c r="F20" s="143"/>
      <c r="G20" s="143"/>
      <c r="H20" s="143"/>
      <c r="I20" s="143"/>
      <c r="J20" s="143"/>
      <c r="K20" s="143"/>
      <c r="L20" s="143"/>
      <c r="M20" s="143"/>
      <c r="N20" s="143"/>
      <c r="O20" s="120"/>
    </row>
    <row r="21" spans="1:15" ht="13.5" customHeight="1">
      <c r="A21" s="76" t="s">
        <v>115</v>
      </c>
      <c r="B21" s="141">
        <f aca="true" t="shared" si="7" ref="B21:B26">SUM(C21:N21)</f>
        <v>892570.1666666666</v>
      </c>
      <c r="C21" s="141">
        <f>$O$21/12</f>
        <v>73514.91666666667</v>
      </c>
      <c r="D21" s="141">
        <f aca="true" t="shared" si="8" ref="D21:M21">$O$21/12</f>
        <v>73514.91666666667</v>
      </c>
      <c r="E21" s="141">
        <f t="shared" si="8"/>
        <v>73514.91666666667</v>
      </c>
      <c r="F21" s="141">
        <f t="shared" si="8"/>
        <v>73514.91666666667</v>
      </c>
      <c r="G21" s="141">
        <f t="shared" si="8"/>
        <v>73514.91666666667</v>
      </c>
      <c r="H21" s="141">
        <v>78710</v>
      </c>
      <c r="I21" s="141">
        <f t="shared" si="8"/>
        <v>73514.91666666667</v>
      </c>
      <c r="J21" s="141">
        <f t="shared" si="8"/>
        <v>73514.91666666667</v>
      </c>
      <c r="K21" s="141">
        <f t="shared" si="8"/>
        <v>73514.91666666667</v>
      </c>
      <c r="L21" s="141">
        <f t="shared" si="8"/>
        <v>73514.91666666667</v>
      </c>
      <c r="M21" s="141">
        <f t="shared" si="8"/>
        <v>73514.91666666667</v>
      </c>
      <c r="N21" s="141">
        <v>78711</v>
      </c>
      <c r="O21" s="120">
        <v>882179</v>
      </c>
    </row>
    <row r="22" spans="1:15" ht="13.5" customHeight="1">
      <c r="A22" s="77" t="s">
        <v>116</v>
      </c>
      <c r="B22" s="141">
        <f t="shared" si="7"/>
        <v>168865.5</v>
      </c>
      <c r="C22" s="142">
        <f>$O$22/12</f>
        <v>13883.75</v>
      </c>
      <c r="D22" s="142">
        <f aca="true" t="shared" si="9" ref="D22:M22">$O$22/12</f>
        <v>13883.75</v>
      </c>
      <c r="E22" s="142">
        <f t="shared" si="9"/>
        <v>13883.75</v>
      </c>
      <c r="F22" s="142">
        <f t="shared" si="9"/>
        <v>13883.75</v>
      </c>
      <c r="G22" s="142">
        <f t="shared" si="9"/>
        <v>13883.75</v>
      </c>
      <c r="H22" s="142">
        <v>15014</v>
      </c>
      <c r="I22" s="142">
        <f t="shared" si="9"/>
        <v>13883.75</v>
      </c>
      <c r="J22" s="142">
        <f t="shared" si="9"/>
        <v>13883.75</v>
      </c>
      <c r="K22" s="142">
        <f t="shared" si="9"/>
        <v>13883.75</v>
      </c>
      <c r="L22" s="142">
        <f t="shared" si="9"/>
        <v>13883.75</v>
      </c>
      <c r="M22" s="142">
        <f t="shared" si="9"/>
        <v>13883.75</v>
      </c>
      <c r="N22" s="142">
        <v>15014</v>
      </c>
      <c r="O22" s="120">
        <v>166605</v>
      </c>
    </row>
    <row r="23" spans="1:15" ht="13.5" customHeight="1">
      <c r="A23" s="77" t="s">
        <v>117</v>
      </c>
      <c r="B23" s="141">
        <f t="shared" si="7"/>
        <v>1194228.4166666665</v>
      </c>
      <c r="C23" s="142">
        <f>$O$23/12</f>
        <v>95601.08333333333</v>
      </c>
      <c r="D23" s="142">
        <f>$O$23/12</f>
        <v>95601.08333333333</v>
      </c>
      <c r="E23" s="142">
        <f>$O$23/12</f>
        <v>95601.08333333333</v>
      </c>
      <c r="F23" s="142">
        <f>$O$23/12</f>
        <v>95601.08333333333</v>
      </c>
      <c r="G23" s="142">
        <f>$O$23/12</f>
        <v>95601.08333333333</v>
      </c>
      <c r="H23" s="142">
        <v>102301</v>
      </c>
      <c r="I23" s="142">
        <v>102301</v>
      </c>
      <c r="J23" s="142">
        <v>102301</v>
      </c>
      <c r="K23" s="142">
        <v>102301</v>
      </c>
      <c r="L23" s="142">
        <v>102301</v>
      </c>
      <c r="M23" s="142">
        <v>102301</v>
      </c>
      <c r="N23" s="142">
        <v>102417</v>
      </c>
      <c r="O23" s="120">
        <v>1147213</v>
      </c>
    </row>
    <row r="24" spans="1:17" ht="13.5" customHeight="1">
      <c r="A24" s="77" t="s">
        <v>263</v>
      </c>
      <c r="B24" s="141">
        <f t="shared" si="7"/>
        <v>10762</v>
      </c>
      <c r="C24" s="142">
        <f>$O$24/12</f>
        <v>896.8333333333334</v>
      </c>
      <c r="D24" s="142">
        <f aca="true" t="shared" si="10" ref="D24:N24">$O$24/12</f>
        <v>896.8333333333334</v>
      </c>
      <c r="E24" s="142">
        <f t="shared" si="10"/>
        <v>896.8333333333334</v>
      </c>
      <c r="F24" s="142">
        <f t="shared" si="10"/>
        <v>896.8333333333334</v>
      </c>
      <c r="G24" s="142">
        <f t="shared" si="10"/>
        <v>896.8333333333334</v>
      </c>
      <c r="H24" s="142">
        <f t="shared" si="10"/>
        <v>896.8333333333334</v>
      </c>
      <c r="I24" s="142">
        <f t="shared" si="10"/>
        <v>896.8333333333334</v>
      </c>
      <c r="J24" s="142">
        <f t="shared" si="10"/>
        <v>896.8333333333334</v>
      </c>
      <c r="K24" s="142">
        <f t="shared" si="10"/>
        <v>896.8333333333334</v>
      </c>
      <c r="L24" s="142">
        <f t="shared" si="10"/>
        <v>896.8333333333334</v>
      </c>
      <c r="M24" s="142">
        <f t="shared" si="10"/>
        <v>896.8333333333334</v>
      </c>
      <c r="N24" s="142">
        <f t="shared" si="10"/>
        <v>896.8333333333334</v>
      </c>
      <c r="O24" s="120">
        <v>10762</v>
      </c>
      <c r="Q24" s="116"/>
    </row>
    <row r="25" spans="1:15" ht="13.5" customHeight="1">
      <c r="A25" s="77" t="s">
        <v>264</v>
      </c>
      <c r="B25" s="141">
        <f t="shared" si="7"/>
        <v>1175143.3333333333</v>
      </c>
      <c r="C25" s="142">
        <f>$O$25/12</f>
        <v>97201.66666666667</v>
      </c>
      <c r="D25" s="142">
        <f aca="true" t="shared" si="11" ref="D25:N25">$O$25/12</f>
        <v>97201.66666666667</v>
      </c>
      <c r="E25" s="142">
        <f t="shared" si="11"/>
        <v>97201.66666666667</v>
      </c>
      <c r="F25" s="142">
        <f t="shared" si="11"/>
        <v>97201.66666666667</v>
      </c>
      <c r="G25" s="142">
        <f t="shared" si="11"/>
        <v>97201.66666666667</v>
      </c>
      <c r="H25" s="142">
        <f t="shared" si="11"/>
        <v>97201.66666666667</v>
      </c>
      <c r="I25" s="142">
        <v>105925</v>
      </c>
      <c r="J25" s="142">
        <f t="shared" si="11"/>
        <v>97201.66666666667</v>
      </c>
      <c r="K25" s="142">
        <f t="shared" si="11"/>
        <v>97201.66666666667</v>
      </c>
      <c r="L25" s="142">
        <f t="shared" si="11"/>
        <v>97201.66666666667</v>
      </c>
      <c r="M25" s="142">
        <f t="shared" si="11"/>
        <v>97201.66666666667</v>
      </c>
      <c r="N25" s="142">
        <f t="shared" si="11"/>
        <v>97201.66666666667</v>
      </c>
      <c r="O25" s="120">
        <v>1166420</v>
      </c>
    </row>
    <row r="26" spans="1:15" ht="13.5" customHeight="1">
      <c r="A26" s="240" t="s">
        <v>265</v>
      </c>
      <c r="B26" s="140">
        <f t="shared" si="7"/>
        <v>0</v>
      </c>
      <c r="C26" s="143">
        <v>0</v>
      </c>
      <c r="D26" s="143"/>
      <c r="E26" s="143"/>
      <c r="F26" s="143"/>
      <c r="G26" s="143"/>
      <c r="H26" s="143"/>
      <c r="I26" s="143"/>
      <c r="J26" s="143"/>
      <c r="K26" s="143"/>
      <c r="L26" s="143"/>
      <c r="M26" s="143"/>
      <c r="N26" s="143"/>
      <c r="O26" s="120"/>
    </row>
    <row r="27" spans="1:17" ht="13.5" customHeight="1">
      <c r="A27" s="241" t="s">
        <v>266</v>
      </c>
      <c r="B27" s="235">
        <f>SUM(B21:B26)</f>
        <v>3441569.416666666</v>
      </c>
      <c r="C27" s="235">
        <f>SUM(C21:C26)</f>
        <v>281098.25</v>
      </c>
      <c r="D27" s="235">
        <f aca="true" t="shared" si="12" ref="D27:N27">SUM(D21:D26)</f>
        <v>281098.25</v>
      </c>
      <c r="E27" s="235">
        <f t="shared" si="12"/>
        <v>281098.25</v>
      </c>
      <c r="F27" s="235">
        <f t="shared" si="12"/>
        <v>281098.25</v>
      </c>
      <c r="G27" s="235">
        <f t="shared" si="12"/>
        <v>281098.25</v>
      </c>
      <c r="H27" s="235">
        <f t="shared" si="12"/>
        <v>294123.5</v>
      </c>
      <c r="I27" s="235">
        <f t="shared" si="12"/>
        <v>296521.5</v>
      </c>
      <c r="J27" s="235">
        <f t="shared" si="12"/>
        <v>287798.1666666667</v>
      </c>
      <c r="K27" s="235">
        <f t="shared" si="12"/>
        <v>287798.1666666667</v>
      </c>
      <c r="L27" s="235">
        <f t="shared" si="12"/>
        <v>287798.1666666667</v>
      </c>
      <c r="M27" s="235">
        <f t="shared" si="12"/>
        <v>287798.1666666667</v>
      </c>
      <c r="N27" s="242">
        <f t="shared" si="12"/>
        <v>294240.5</v>
      </c>
      <c r="O27" s="120">
        <f>SUM(O21:O25)</f>
        <v>3373179</v>
      </c>
      <c r="Q27" s="116"/>
    </row>
    <row r="28" spans="1:15" ht="13.5" customHeight="1">
      <c r="A28" s="76" t="s">
        <v>118</v>
      </c>
      <c r="B28" s="141">
        <f>SUM(C28:N28)</f>
        <v>740949</v>
      </c>
      <c r="C28" s="141">
        <v>15000</v>
      </c>
      <c r="D28" s="141">
        <v>15000</v>
      </c>
      <c r="E28" s="141">
        <v>15000</v>
      </c>
      <c r="F28" s="141">
        <v>50000</v>
      </c>
      <c r="G28" s="141">
        <v>50000</v>
      </c>
      <c r="H28" s="141">
        <v>100000</v>
      </c>
      <c r="I28" s="141">
        <v>54668</v>
      </c>
      <c r="J28" s="141">
        <v>150000</v>
      </c>
      <c r="K28" s="141">
        <v>100000</v>
      </c>
      <c r="L28" s="141">
        <v>100000</v>
      </c>
      <c r="M28" s="141">
        <v>60000</v>
      </c>
      <c r="N28" s="141">
        <v>31281</v>
      </c>
      <c r="O28" s="120">
        <v>736281</v>
      </c>
    </row>
    <row r="29" spans="1:15" ht="13.5" customHeight="1">
      <c r="A29" s="77" t="s">
        <v>119</v>
      </c>
      <c r="B29" s="142">
        <f>SUM(C29:N29)</f>
        <v>630615</v>
      </c>
      <c r="C29" s="142"/>
      <c r="D29" s="142"/>
      <c r="E29" s="142">
        <v>10000</v>
      </c>
      <c r="F29" s="142">
        <v>10000</v>
      </c>
      <c r="G29" s="142">
        <v>50000</v>
      </c>
      <c r="H29" s="142">
        <v>100000</v>
      </c>
      <c r="I29" s="142">
        <v>180000</v>
      </c>
      <c r="J29" s="142">
        <v>20000</v>
      </c>
      <c r="K29" s="142">
        <v>180000</v>
      </c>
      <c r="L29" s="142">
        <v>66000</v>
      </c>
      <c r="M29" s="142">
        <v>14615</v>
      </c>
      <c r="N29" s="142"/>
      <c r="O29" s="120">
        <v>574615</v>
      </c>
    </row>
    <row r="30" spans="1:15" ht="13.5" customHeight="1">
      <c r="A30" s="77" t="s">
        <v>120</v>
      </c>
      <c r="B30" s="142">
        <f>SUM(C30:N30)</f>
        <v>18052</v>
      </c>
      <c r="C30" s="142"/>
      <c r="D30" s="142"/>
      <c r="E30" s="142"/>
      <c r="F30" s="142"/>
      <c r="G30" s="142"/>
      <c r="H30" s="142"/>
      <c r="I30" s="142">
        <v>800</v>
      </c>
      <c r="J30" s="142"/>
      <c r="K30" s="142"/>
      <c r="L30" s="142"/>
      <c r="M30" s="142"/>
      <c r="N30" s="142">
        <v>17252</v>
      </c>
      <c r="O30" s="120">
        <v>800</v>
      </c>
    </row>
    <row r="31" spans="1:15" ht="13.5" customHeight="1">
      <c r="A31" s="240" t="s">
        <v>326</v>
      </c>
      <c r="B31" s="143">
        <f>SUM(C31:N31)</f>
        <v>342463</v>
      </c>
      <c r="C31" s="143"/>
      <c r="D31" s="143"/>
      <c r="E31" s="143"/>
      <c r="F31" s="143"/>
      <c r="G31" s="143"/>
      <c r="H31" s="143"/>
      <c r="I31" s="143">
        <v>300000</v>
      </c>
      <c r="J31" s="143"/>
      <c r="K31" s="143"/>
      <c r="L31" s="143"/>
      <c r="M31" s="143"/>
      <c r="N31" s="143">
        <v>42463</v>
      </c>
      <c r="O31" s="120">
        <v>342463</v>
      </c>
    </row>
    <row r="32" spans="1:15" ht="12.75" customHeight="1">
      <c r="A32" s="241" t="s">
        <v>121</v>
      </c>
      <c r="B32" s="235">
        <f aca="true" t="shared" si="13" ref="B32:N32">SUM(B28:B31)</f>
        <v>1732079</v>
      </c>
      <c r="C32" s="235">
        <v>46000</v>
      </c>
      <c r="D32" s="235">
        <f t="shared" si="13"/>
        <v>15000</v>
      </c>
      <c r="E32" s="235">
        <f t="shared" si="13"/>
        <v>25000</v>
      </c>
      <c r="F32" s="235">
        <f t="shared" si="13"/>
        <v>60000</v>
      </c>
      <c r="G32" s="235">
        <f t="shared" si="13"/>
        <v>100000</v>
      </c>
      <c r="H32" s="235">
        <f t="shared" si="13"/>
        <v>200000</v>
      </c>
      <c r="I32" s="235">
        <f t="shared" si="13"/>
        <v>535468</v>
      </c>
      <c r="J32" s="235">
        <f t="shared" si="13"/>
        <v>170000</v>
      </c>
      <c r="K32" s="235">
        <f t="shared" si="13"/>
        <v>280000</v>
      </c>
      <c r="L32" s="235">
        <f t="shared" si="13"/>
        <v>166000</v>
      </c>
      <c r="M32" s="235">
        <f t="shared" si="13"/>
        <v>74615</v>
      </c>
      <c r="N32" s="242">
        <f t="shared" si="13"/>
        <v>90996</v>
      </c>
      <c r="O32" s="120">
        <f>SUM(O28:O31)</f>
        <v>1654159</v>
      </c>
    </row>
    <row r="33" spans="1:15" ht="13.5" customHeight="1" thickBot="1">
      <c r="A33" s="78" t="s">
        <v>269</v>
      </c>
      <c r="B33" s="144">
        <f>SUM(B27,B32)</f>
        <v>5173648.416666666</v>
      </c>
      <c r="C33" s="144">
        <f>SUM(C27,C32)</f>
        <v>327098.25</v>
      </c>
      <c r="D33" s="144">
        <f aca="true" t="shared" si="14" ref="D33:N33">SUM(D27,D32)</f>
        <v>296098.25</v>
      </c>
      <c r="E33" s="144">
        <f t="shared" si="14"/>
        <v>306098.25</v>
      </c>
      <c r="F33" s="144">
        <f t="shared" si="14"/>
        <v>341098.25</v>
      </c>
      <c r="G33" s="144">
        <f t="shared" si="14"/>
        <v>381098.25</v>
      </c>
      <c r="H33" s="144">
        <f t="shared" si="14"/>
        <v>494123.5</v>
      </c>
      <c r="I33" s="144">
        <f t="shared" si="14"/>
        <v>831989.5</v>
      </c>
      <c r="J33" s="144">
        <f t="shared" si="14"/>
        <v>457798.1666666667</v>
      </c>
      <c r="K33" s="144">
        <f t="shared" si="14"/>
        <v>567798.1666666667</v>
      </c>
      <c r="L33" s="144">
        <f t="shared" si="14"/>
        <v>453798.1666666667</v>
      </c>
      <c r="M33" s="144">
        <f t="shared" si="14"/>
        <v>362413.1666666667</v>
      </c>
      <c r="N33" s="144">
        <f t="shared" si="14"/>
        <v>385236.5</v>
      </c>
      <c r="O33" s="120">
        <f>SUM(O27,O32)</f>
        <v>5027338</v>
      </c>
    </row>
    <row r="35" ht="12.75">
      <c r="B35" s="116"/>
    </row>
    <row r="37" ht="12.75">
      <c r="D37" s="116"/>
    </row>
    <row r="38" ht="12.75">
      <c r="D38" s="116"/>
    </row>
    <row r="48" ht="14.25" customHeight="1"/>
    <row r="49" ht="14.25" customHeight="1"/>
    <row r="50" ht="13.5" customHeight="1"/>
    <row r="51" ht="13.5" customHeight="1"/>
    <row r="52" ht="13.5" customHeight="1"/>
    <row r="53" ht="13.5" customHeight="1"/>
    <row r="54" ht="13.5" customHeight="1"/>
    <row r="55" ht="13.5" customHeight="1"/>
    <row r="56" ht="13.5" customHeight="1"/>
    <row r="57" ht="13.5" customHeight="1"/>
    <row r="58" ht="14.25" customHeight="1"/>
    <row r="59" ht="13.5" customHeight="1"/>
    <row r="60" ht="13.5" customHeight="1"/>
  </sheetData>
  <sheetProtection/>
  <printOptions horizontalCentered="1"/>
  <pageMargins left="0.3937007874015748" right="0.3937007874015748" top="0.5905511811023623" bottom="0.5905511811023623" header="0.5118110236220472" footer="0.5118110236220472"/>
  <pageSetup horizontalDpi="300" verticalDpi="300" orientation="landscape" paperSize="9" scale="80" r:id="rId1"/>
  <headerFooter alignWithMargins="0">
    <oddFooter>&amp;C&amp;P. oldal</oddFooter>
  </headerFooter>
</worksheet>
</file>

<file path=xl/worksheets/sheet16.xml><?xml version="1.0" encoding="utf-8"?>
<worksheet xmlns="http://schemas.openxmlformats.org/spreadsheetml/2006/main" xmlns:r="http://schemas.openxmlformats.org/officeDocument/2006/relationships">
  <dimension ref="A1:L24"/>
  <sheetViews>
    <sheetView zoomScalePageLayoutView="0" workbookViewId="0" topLeftCell="A1">
      <selection activeCell="A1" sqref="A1:K1"/>
    </sheetView>
  </sheetViews>
  <sheetFormatPr defaultColWidth="9.140625" defaultRowHeight="12.75"/>
  <cols>
    <col min="1" max="1" width="9.140625" style="256" customWidth="1"/>
    <col min="2" max="2" width="26.00390625" style="256" customWidth="1"/>
    <col min="3" max="3" width="9.00390625" style="256" customWidth="1"/>
    <col min="4" max="4" width="9.8515625" style="256" customWidth="1"/>
    <col min="5" max="5" width="9.421875" style="256" customWidth="1"/>
    <col min="6" max="9" width="9.140625" style="256" customWidth="1"/>
    <col min="10" max="10" width="8.421875" style="256" customWidth="1"/>
    <col min="11" max="11" width="8.57421875" style="256" customWidth="1"/>
    <col min="12" max="16384" width="9.140625" style="256" customWidth="1"/>
  </cols>
  <sheetData>
    <row r="1" spans="1:11" ht="21.75" customHeight="1">
      <c r="A1" s="667" t="s">
        <v>707</v>
      </c>
      <c r="B1" s="668"/>
      <c r="C1" s="668"/>
      <c r="D1" s="668"/>
      <c r="E1" s="668"/>
      <c r="F1" s="668"/>
      <c r="G1" s="668"/>
      <c r="H1" s="668"/>
      <c r="I1" s="668"/>
      <c r="J1" s="668"/>
      <c r="K1" s="668"/>
    </row>
    <row r="4" spans="1:11" ht="15.75">
      <c r="A4" s="669" t="s">
        <v>300</v>
      </c>
      <c r="B4" s="670"/>
      <c r="C4" s="670"/>
      <c r="D4" s="670"/>
      <c r="E4" s="670"/>
      <c r="F4" s="670"/>
      <c r="G4" s="670"/>
      <c r="H4" s="670"/>
      <c r="I4" s="670"/>
      <c r="J4" s="670"/>
      <c r="K4" s="670"/>
    </row>
    <row r="5" spans="1:11" ht="15.75">
      <c r="A5" s="669" t="s">
        <v>390</v>
      </c>
      <c r="B5" s="671"/>
      <c r="C5" s="671"/>
      <c r="D5" s="671"/>
      <c r="E5" s="671"/>
      <c r="F5" s="671"/>
      <c r="G5" s="671"/>
      <c r="H5" s="671"/>
      <c r="I5" s="671"/>
      <c r="J5" s="671"/>
      <c r="K5" s="671"/>
    </row>
    <row r="7" spans="1:11" ht="15.75">
      <c r="A7" s="669" t="s">
        <v>301</v>
      </c>
      <c r="B7" s="670"/>
      <c r="C7" s="670"/>
      <c r="D7" s="670"/>
      <c r="E7" s="670"/>
      <c r="F7" s="670"/>
      <c r="G7" s="670"/>
      <c r="H7" s="670"/>
      <c r="I7" s="670"/>
      <c r="J7" s="670"/>
      <c r="K7" s="670"/>
    </row>
    <row r="8" spans="9:10" ht="15">
      <c r="I8" s="262" t="s">
        <v>303</v>
      </c>
      <c r="J8" s="262"/>
    </row>
    <row r="9" spans="1:12" ht="36.75" customHeight="1">
      <c r="A9" s="257"/>
      <c r="B9" s="258" t="s">
        <v>5</v>
      </c>
      <c r="C9" s="258">
        <v>2019</v>
      </c>
      <c r="D9" s="258">
        <v>2020</v>
      </c>
      <c r="E9" s="258">
        <v>2021</v>
      </c>
      <c r="F9" s="258">
        <v>2022</v>
      </c>
      <c r="G9" s="258">
        <v>2023</v>
      </c>
      <c r="H9" s="258">
        <v>2024</v>
      </c>
      <c r="I9" s="258">
        <v>2025</v>
      </c>
      <c r="J9" s="258"/>
      <c r="K9" s="287"/>
      <c r="L9" s="288"/>
    </row>
    <row r="10" spans="1:12" ht="46.5" customHeight="1">
      <c r="A10" s="258" t="s">
        <v>8</v>
      </c>
      <c r="B10" s="259" t="s">
        <v>299</v>
      </c>
      <c r="C10" s="260" t="s">
        <v>297</v>
      </c>
      <c r="D10" s="260" t="s">
        <v>297</v>
      </c>
      <c r="E10" s="260" t="s">
        <v>297</v>
      </c>
      <c r="F10" s="260" t="s">
        <v>297</v>
      </c>
      <c r="G10" s="260" t="s">
        <v>297</v>
      </c>
      <c r="H10" s="260" t="s">
        <v>297</v>
      </c>
      <c r="I10" s="260" t="s">
        <v>298</v>
      </c>
      <c r="J10" s="260"/>
      <c r="K10" s="289"/>
      <c r="L10" s="288"/>
    </row>
    <row r="18" ht="15">
      <c r="J18" s="288"/>
    </row>
    <row r="21" spans="8:10" ht="15.75">
      <c r="H21" s="4"/>
      <c r="I21" s="4"/>
      <c r="J21" s="4"/>
    </row>
    <row r="22" spans="8:10" ht="15.75">
      <c r="H22" s="4"/>
      <c r="I22" s="4"/>
      <c r="J22" s="4"/>
    </row>
    <row r="23" spans="3:12" ht="15.75">
      <c r="C23" s="291" t="s">
        <v>386</v>
      </c>
      <c r="H23" s="4"/>
      <c r="I23" s="4"/>
      <c r="L23" s="4"/>
    </row>
    <row r="24" spans="8:10" ht="15.75">
      <c r="H24" s="4"/>
      <c r="I24" s="4"/>
      <c r="J24" s="4"/>
    </row>
  </sheetData>
  <sheetProtection/>
  <mergeCells count="4">
    <mergeCell ref="A1:K1"/>
    <mergeCell ref="A7:K7"/>
    <mergeCell ref="A5:K5"/>
    <mergeCell ref="A4:K4"/>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Footer>&amp;C&amp;P. oldal</oddFooter>
  </headerFooter>
</worksheet>
</file>

<file path=xl/worksheets/sheet17.xml><?xml version="1.0" encoding="utf-8"?>
<worksheet xmlns="http://schemas.openxmlformats.org/spreadsheetml/2006/main" xmlns:r="http://schemas.openxmlformats.org/officeDocument/2006/relationships">
  <dimension ref="A1:I81"/>
  <sheetViews>
    <sheetView tabSelected="1" zoomScalePageLayoutView="0" workbookViewId="0" topLeftCell="A1">
      <selection activeCell="A1" sqref="A1:D1"/>
    </sheetView>
  </sheetViews>
  <sheetFormatPr defaultColWidth="9.140625" defaultRowHeight="12.75"/>
  <cols>
    <col min="2" max="2" width="23.140625" style="0" customWidth="1"/>
    <col min="3" max="3" width="44.140625" style="0" customWidth="1"/>
    <col min="4" max="4" width="13.7109375" style="0" customWidth="1"/>
  </cols>
  <sheetData>
    <row r="1" spans="1:9" ht="15.75">
      <c r="A1" s="672" t="s">
        <v>708</v>
      </c>
      <c r="B1" s="672"/>
      <c r="C1" s="672"/>
      <c r="D1" s="672"/>
      <c r="E1" s="5"/>
      <c r="F1" s="5"/>
      <c r="G1" s="5"/>
      <c r="H1" s="5"/>
      <c r="I1" s="5"/>
    </row>
    <row r="2" spans="2:9" ht="15.75">
      <c r="B2" s="4"/>
      <c r="C2" s="5"/>
      <c r="D2" s="5"/>
      <c r="E2" s="5"/>
      <c r="F2" s="5"/>
      <c r="G2" s="5"/>
      <c r="H2" s="5"/>
      <c r="I2" s="5"/>
    </row>
    <row r="3" spans="2:9" ht="12.75">
      <c r="B3" s="5"/>
      <c r="C3" s="5"/>
      <c r="D3" s="5"/>
      <c r="E3" s="5"/>
      <c r="F3" s="5"/>
      <c r="G3" s="5"/>
      <c r="H3" s="5"/>
      <c r="I3" s="5"/>
    </row>
    <row r="4" spans="2:9" ht="15.75">
      <c r="B4" s="5"/>
      <c r="C4" s="6" t="s">
        <v>156</v>
      </c>
      <c r="D4" s="5"/>
      <c r="E4" s="5"/>
      <c r="F4" s="5"/>
      <c r="G4" s="5"/>
      <c r="H4" s="5"/>
      <c r="I4" s="5"/>
    </row>
    <row r="5" spans="2:9" ht="15.75">
      <c r="B5" s="5"/>
      <c r="C5" s="6" t="s">
        <v>105</v>
      </c>
      <c r="D5" s="5"/>
      <c r="E5" s="5"/>
      <c r="F5" s="5"/>
      <c r="G5" s="5"/>
      <c r="H5" s="5"/>
      <c r="I5" s="5"/>
    </row>
    <row r="6" spans="2:9" ht="15.75">
      <c r="B6" s="5"/>
      <c r="C6" s="6"/>
      <c r="D6" s="5"/>
      <c r="E6" s="5"/>
      <c r="F6" s="5"/>
      <c r="G6" s="5"/>
      <c r="H6" s="5"/>
      <c r="I6" s="5"/>
    </row>
    <row r="7" spans="2:9" ht="12.75">
      <c r="B7" s="5"/>
      <c r="C7" s="5"/>
      <c r="D7" s="5"/>
      <c r="E7" s="5"/>
      <c r="F7" s="5"/>
      <c r="G7" s="5"/>
      <c r="H7" s="5"/>
      <c r="I7" s="5"/>
    </row>
    <row r="8" spans="2:9" ht="12.75">
      <c r="B8" s="5"/>
      <c r="C8" s="134" t="s">
        <v>114</v>
      </c>
      <c r="D8" s="5"/>
      <c r="E8" s="5"/>
      <c r="F8" s="5"/>
      <c r="G8" s="5"/>
      <c r="H8" s="5"/>
      <c r="I8" s="5"/>
    </row>
    <row r="9" spans="1:9" ht="15" customHeight="1">
      <c r="A9" s="307" t="s">
        <v>475</v>
      </c>
      <c r="B9" s="83" t="s">
        <v>5</v>
      </c>
      <c r="C9" s="85"/>
      <c r="D9" s="84" t="s">
        <v>6</v>
      </c>
      <c r="E9" s="5"/>
      <c r="F9" s="5"/>
      <c r="G9" s="5"/>
      <c r="H9" s="5"/>
      <c r="I9" s="5"/>
    </row>
    <row r="10" spans="1:9" ht="25.5">
      <c r="A10" s="308" t="s">
        <v>478</v>
      </c>
      <c r="B10" s="97" t="s">
        <v>143</v>
      </c>
      <c r="C10" s="97" t="s">
        <v>124</v>
      </c>
      <c r="D10" s="174">
        <v>49151</v>
      </c>
      <c r="E10" s="5"/>
      <c r="F10" s="5"/>
      <c r="G10" s="5"/>
      <c r="H10" s="5"/>
      <c r="I10" s="5"/>
    </row>
    <row r="11" spans="1:9" ht="25.5">
      <c r="A11" s="308" t="s">
        <v>478</v>
      </c>
      <c r="B11" s="97" t="s">
        <v>325</v>
      </c>
      <c r="C11" s="97" t="s">
        <v>124</v>
      </c>
      <c r="D11" s="130">
        <v>4883</v>
      </c>
      <c r="E11" s="5"/>
      <c r="F11" s="5"/>
      <c r="G11" s="5"/>
      <c r="H11" s="5"/>
      <c r="I11" s="5"/>
    </row>
    <row r="12" spans="1:9" ht="25.5">
      <c r="A12" s="308" t="s">
        <v>478</v>
      </c>
      <c r="B12" s="98" t="s">
        <v>125</v>
      </c>
      <c r="C12" s="98" t="s">
        <v>110</v>
      </c>
      <c r="D12" s="131">
        <v>11560</v>
      </c>
      <c r="E12" s="5"/>
      <c r="F12" s="5"/>
      <c r="G12" s="5"/>
      <c r="H12" s="5"/>
      <c r="I12" s="5"/>
    </row>
    <row r="13" spans="1:9" ht="38.25">
      <c r="A13" s="308" t="s">
        <v>478</v>
      </c>
      <c r="B13" s="98" t="s">
        <v>474</v>
      </c>
      <c r="C13" s="98" t="s">
        <v>560</v>
      </c>
      <c r="D13" s="131">
        <v>650</v>
      </c>
      <c r="E13" s="5"/>
      <c r="F13" s="5"/>
      <c r="G13" s="5"/>
      <c r="H13" s="5"/>
      <c r="I13" s="5"/>
    </row>
    <row r="14" spans="1:9" ht="63.75">
      <c r="A14" s="308" t="s">
        <v>479</v>
      </c>
      <c r="B14" s="98" t="s">
        <v>471</v>
      </c>
      <c r="C14" s="98" t="s">
        <v>485</v>
      </c>
      <c r="D14" s="296">
        <v>1900</v>
      </c>
      <c r="E14" s="5"/>
      <c r="F14" s="5"/>
      <c r="G14" s="5"/>
      <c r="H14" s="5"/>
      <c r="I14" s="5"/>
    </row>
    <row r="15" spans="1:9" ht="38.25">
      <c r="A15" s="308" t="s">
        <v>476</v>
      </c>
      <c r="B15" s="168" t="s">
        <v>472</v>
      </c>
      <c r="C15" s="169" t="s">
        <v>481</v>
      </c>
      <c r="D15" s="175">
        <v>4076</v>
      </c>
      <c r="E15" s="5"/>
      <c r="F15" s="5"/>
      <c r="G15" s="5"/>
      <c r="H15" s="5"/>
      <c r="I15" s="5"/>
    </row>
    <row r="16" spans="1:9" ht="25.5">
      <c r="A16" s="308" t="s">
        <v>476</v>
      </c>
      <c r="B16" s="168" t="s">
        <v>473</v>
      </c>
      <c r="C16" s="309" t="s">
        <v>480</v>
      </c>
      <c r="D16" s="175">
        <v>147</v>
      </c>
      <c r="E16" s="5"/>
      <c r="F16" s="5"/>
      <c r="G16" s="5"/>
      <c r="H16" s="5"/>
      <c r="I16" s="5"/>
    </row>
    <row r="17" spans="1:9" ht="51">
      <c r="A17" s="308" t="s">
        <v>477</v>
      </c>
      <c r="B17" s="170" t="s">
        <v>142</v>
      </c>
      <c r="C17" s="171" t="s">
        <v>389</v>
      </c>
      <c r="D17" s="296">
        <v>10612</v>
      </c>
      <c r="E17" s="5"/>
      <c r="F17" s="5"/>
      <c r="G17" s="5"/>
      <c r="H17" s="5"/>
      <c r="I17" s="5"/>
    </row>
    <row r="18" spans="1:9" ht="12.75">
      <c r="A18" s="150"/>
      <c r="B18" s="12" t="s">
        <v>111</v>
      </c>
      <c r="C18" s="12"/>
      <c r="D18" s="132">
        <f>SUM(D10:D17)</f>
        <v>82979</v>
      </c>
      <c r="E18" s="5"/>
      <c r="F18" s="5"/>
      <c r="G18" s="5"/>
      <c r="H18" s="5"/>
      <c r="I18" s="5"/>
    </row>
    <row r="19" spans="2:9" ht="12.75">
      <c r="B19" s="5"/>
      <c r="C19" s="5"/>
      <c r="D19" s="5"/>
      <c r="E19" s="5"/>
      <c r="F19" s="5"/>
      <c r="G19" s="5"/>
      <c r="H19" s="5"/>
      <c r="I19" s="5"/>
    </row>
    <row r="20" spans="2:9" ht="12.75">
      <c r="B20" s="5"/>
      <c r="C20" s="5"/>
      <c r="D20" s="5"/>
      <c r="E20" s="5"/>
      <c r="F20" s="5"/>
      <c r="G20" s="5"/>
      <c r="H20" s="5"/>
      <c r="I20" s="5"/>
    </row>
    <row r="21" spans="2:9" ht="12.75">
      <c r="B21" s="5"/>
      <c r="C21" s="5"/>
      <c r="D21" s="5"/>
      <c r="E21" s="5"/>
      <c r="F21" s="5"/>
      <c r="G21" s="5"/>
      <c r="H21" s="5"/>
      <c r="I21" s="5"/>
    </row>
    <row r="22" spans="2:9" ht="12.75">
      <c r="B22" s="5"/>
      <c r="C22" s="5"/>
      <c r="D22" s="5"/>
      <c r="E22" s="5"/>
      <c r="F22" s="5"/>
      <c r="G22" s="5"/>
      <c r="H22" s="5"/>
      <c r="I22" s="5"/>
    </row>
    <row r="23" spans="2:9" ht="12.75">
      <c r="B23" s="5"/>
      <c r="C23" s="5"/>
      <c r="D23" s="5"/>
      <c r="E23" s="5"/>
      <c r="F23" s="5"/>
      <c r="G23" s="5"/>
      <c r="H23" s="5"/>
      <c r="I23" s="5"/>
    </row>
    <row r="24" spans="2:9" ht="12.75">
      <c r="B24" s="5"/>
      <c r="C24" s="5"/>
      <c r="D24" s="5"/>
      <c r="E24" s="5"/>
      <c r="F24" s="5"/>
      <c r="G24" s="5"/>
      <c r="H24" s="5"/>
      <c r="I24" s="5"/>
    </row>
    <row r="25" spans="2:9" ht="12.75">
      <c r="B25" s="5"/>
      <c r="C25" s="5"/>
      <c r="D25" s="5"/>
      <c r="E25" s="5"/>
      <c r="F25" s="5"/>
      <c r="G25" s="5"/>
      <c r="H25" s="5"/>
      <c r="I25" s="5"/>
    </row>
    <row r="26" spans="2:9" ht="12.75">
      <c r="B26" s="5"/>
      <c r="C26" s="5"/>
      <c r="D26" s="5"/>
      <c r="E26" s="5"/>
      <c r="F26" s="5"/>
      <c r="G26" s="5"/>
      <c r="H26" s="5"/>
      <c r="I26" s="5"/>
    </row>
    <row r="27" spans="2:9" ht="12.75">
      <c r="B27" s="5"/>
      <c r="C27" s="5"/>
      <c r="D27" s="5"/>
      <c r="E27" s="5"/>
      <c r="F27" s="5"/>
      <c r="G27" s="5"/>
      <c r="H27" s="5"/>
      <c r="I27" s="5"/>
    </row>
    <row r="28" spans="2:9" ht="12.75">
      <c r="B28" s="5"/>
      <c r="C28" s="5"/>
      <c r="D28" s="5"/>
      <c r="E28" s="5"/>
      <c r="F28" s="5"/>
      <c r="G28" s="5"/>
      <c r="H28" s="5"/>
      <c r="I28" s="5"/>
    </row>
    <row r="29" spans="2:9" ht="12.75">
      <c r="B29" s="5"/>
      <c r="C29" s="5"/>
      <c r="D29" s="5"/>
      <c r="E29" s="5"/>
      <c r="F29" s="5"/>
      <c r="G29" s="5"/>
      <c r="H29" s="5"/>
      <c r="I29" s="5"/>
    </row>
    <row r="30" spans="2:9" ht="12.75">
      <c r="B30" s="5"/>
      <c r="C30" s="5"/>
      <c r="D30" s="5"/>
      <c r="E30" s="5"/>
      <c r="F30" s="5"/>
      <c r="G30" s="5"/>
      <c r="H30" s="5"/>
      <c r="I30" s="5"/>
    </row>
    <row r="31" spans="2:9" ht="12.75">
      <c r="B31" s="5"/>
      <c r="C31" s="5"/>
      <c r="D31" s="5"/>
      <c r="E31" s="5"/>
      <c r="F31" s="5"/>
      <c r="G31" s="5"/>
      <c r="H31" s="5"/>
      <c r="I31" s="5"/>
    </row>
    <row r="32" spans="2:9" ht="12.75">
      <c r="B32" s="5"/>
      <c r="C32" s="5"/>
      <c r="D32" s="5"/>
      <c r="E32" s="5"/>
      <c r="F32" s="5"/>
      <c r="G32" s="5"/>
      <c r="H32" s="5"/>
      <c r="I32" s="5"/>
    </row>
    <row r="33" spans="2:9" ht="12.75">
      <c r="B33" s="5"/>
      <c r="C33" s="5"/>
      <c r="D33" s="5"/>
      <c r="E33" s="5"/>
      <c r="F33" s="5"/>
      <c r="G33" s="5"/>
      <c r="H33" s="5"/>
      <c r="I33" s="5"/>
    </row>
    <row r="34" spans="2:9" ht="12.75">
      <c r="B34" s="5"/>
      <c r="C34" s="5"/>
      <c r="D34" s="5"/>
      <c r="E34" s="5"/>
      <c r="F34" s="5"/>
      <c r="G34" s="5"/>
      <c r="H34" s="5"/>
      <c r="I34" s="5"/>
    </row>
    <row r="35" spans="2:9" ht="12.75">
      <c r="B35" s="5"/>
      <c r="C35" s="5"/>
      <c r="D35" s="5"/>
      <c r="E35" s="5"/>
      <c r="F35" s="5"/>
      <c r="G35" s="5"/>
      <c r="H35" s="5"/>
      <c r="I35" s="5"/>
    </row>
    <row r="36" spans="2:9" ht="12.75">
      <c r="B36" s="5"/>
      <c r="C36" s="5"/>
      <c r="D36" s="5"/>
      <c r="E36" s="5"/>
      <c r="F36" s="5"/>
      <c r="G36" s="5"/>
      <c r="H36" s="5"/>
      <c r="I36" s="5"/>
    </row>
    <row r="37" spans="2:9" ht="12.75">
      <c r="B37" s="5"/>
      <c r="C37" s="5"/>
      <c r="D37" s="5"/>
      <c r="E37" s="5"/>
      <c r="F37" s="5"/>
      <c r="G37" s="5"/>
      <c r="H37" s="5"/>
      <c r="I37" s="5"/>
    </row>
    <row r="38" spans="2:9" ht="12.75">
      <c r="B38" s="5"/>
      <c r="C38" s="5"/>
      <c r="D38" s="5"/>
      <c r="E38" s="5"/>
      <c r="F38" s="5"/>
      <c r="G38" s="5"/>
      <c r="H38" s="5"/>
      <c r="I38" s="5"/>
    </row>
    <row r="39" spans="2:9" ht="12.75">
      <c r="B39" s="5"/>
      <c r="C39" s="5"/>
      <c r="D39" s="5"/>
      <c r="E39" s="5"/>
      <c r="F39" s="5"/>
      <c r="G39" s="5"/>
      <c r="H39" s="5"/>
      <c r="I39" s="5"/>
    </row>
    <row r="40" spans="2:9" ht="12.75">
      <c r="B40" s="5"/>
      <c r="C40" s="5"/>
      <c r="D40" s="5"/>
      <c r="E40" s="5"/>
      <c r="F40" s="5"/>
      <c r="G40" s="5"/>
      <c r="H40" s="5"/>
      <c r="I40" s="5"/>
    </row>
    <row r="41" spans="2:9" ht="12.75">
      <c r="B41" s="5"/>
      <c r="C41" s="5"/>
      <c r="D41" s="5"/>
      <c r="E41" s="5"/>
      <c r="F41" s="5"/>
      <c r="G41" s="5"/>
      <c r="H41" s="5"/>
      <c r="I41" s="5"/>
    </row>
    <row r="42" spans="2:9" ht="12.75">
      <c r="B42" s="5"/>
      <c r="C42" s="5"/>
      <c r="D42" s="5"/>
      <c r="E42" s="5"/>
      <c r="F42" s="5"/>
      <c r="G42" s="5"/>
      <c r="H42" s="5"/>
      <c r="I42" s="5"/>
    </row>
    <row r="43" spans="2:9" ht="12.75">
      <c r="B43" s="5"/>
      <c r="C43" s="5"/>
      <c r="D43" s="5"/>
      <c r="E43" s="5"/>
      <c r="F43" s="5"/>
      <c r="G43" s="5"/>
      <c r="H43" s="5"/>
      <c r="I43" s="5"/>
    </row>
    <row r="44" spans="2:9" ht="12.75">
      <c r="B44" s="5"/>
      <c r="C44" s="5"/>
      <c r="D44" s="5"/>
      <c r="E44" s="5"/>
      <c r="F44" s="5"/>
      <c r="G44" s="5"/>
      <c r="H44" s="5"/>
      <c r="I44" s="5"/>
    </row>
    <row r="45" spans="2:9" ht="12.75">
      <c r="B45" s="5"/>
      <c r="C45" s="5"/>
      <c r="D45" s="5"/>
      <c r="E45" s="5"/>
      <c r="F45" s="5"/>
      <c r="G45" s="5"/>
      <c r="H45" s="5"/>
      <c r="I45" s="5"/>
    </row>
    <row r="46" spans="2:9" ht="12.75">
      <c r="B46" s="5"/>
      <c r="C46" s="5"/>
      <c r="D46" s="5"/>
      <c r="E46" s="5"/>
      <c r="F46" s="5"/>
      <c r="G46" s="5"/>
      <c r="H46" s="5"/>
      <c r="I46" s="5"/>
    </row>
    <row r="47" spans="2:9" ht="12.75">
      <c r="B47" s="5"/>
      <c r="C47" s="5"/>
      <c r="D47" s="5"/>
      <c r="E47" s="5"/>
      <c r="F47" s="5"/>
      <c r="G47" s="5"/>
      <c r="H47" s="5"/>
      <c r="I47" s="5"/>
    </row>
    <row r="48" spans="2:9" ht="12.75">
      <c r="B48" s="5"/>
      <c r="C48" s="5"/>
      <c r="D48" s="5"/>
      <c r="E48" s="5"/>
      <c r="F48" s="5"/>
      <c r="G48" s="5"/>
      <c r="H48" s="5"/>
      <c r="I48" s="5"/>
    </row>
    <row r="49" spans="2:9" ht="12.75">
      <c r="B49" s="5"/>
      <c r="C49" s="5"/>
      <c r="D49" s="5"/>
      <c r="E49" s="5"/>
      <c r="F49" s="5"/>
      <c r="G49" s="5"/>
      <c r="H49" s="5"/>
      <c r="I49" s="5"/>
    </row>
    <row r="50" spans="2:9" ht="12.75">
      <c r="B50" s="5"/>
      <c r="C50" s="5"/>
      <c r="D50" s="5"/>
      <c r="E50" s="5"/>
      <c r="F50" s="5"/>
      <c r="G50" s="5"/>
      <c r="H50" s="5"/>
      <c r="I50" s="5"/>
    </row>
    <row r="51" spans="2:9" ht="12.75">
      <c r="B51" s="5"/>
      <c r="C51" s="5"/>
      <c r="D51" s="5"/>
      <c r="E51" s="5"/>
      <c r="F51" s="5"/>
      <c r="G51" s="5"/>
      <c r="H51" s="5"/>
      <c r="I51" s="5"/>
    </row>
    <row r="52" spans="2:9" ht="12.75">
      <c r="B52" s="5"/>
      <c r="C52" s="5"/>
      <c r="D52" s="5"/>
      <c r="E52" s="5"/>
      <c r="F52" s="5"/>
      <c r="G52" s="5"/>
      <c r="H52" s="5"/>
      <c r="I52" s="5"/>
    </row>
    <row r="53" spans="2:9" ht="12.75">
      <c r="B53" s="5"/>
      <c r="C53" s="5"/>
      <c r="D53" s="5"/>
      <c r="E53" s="5"/>
      <c r="F53" s="5"/>
      <c r="G53" s="5"/>
      <c r="H53" s="5"/>
      <c r="I53" s="5"/>
    </row>
    <row r="54" spans="2:9" ht="12.75">
      <c r="B54" s="5"/>
      <c r="C54" s="5"/>
      <c r="D54" s="5"/>
      <c r="E54" s="5"/>
      <c r="F54" s="5"/>
      <c r="G54" s="5"/>
      <c r="H54" s="5"/>
      <c r="I54" s="5"/>
    </row>
    <row r="55" spans="2:9" ht="12.75">
      <c r="B55" s="5"/>
      <c r="C55" s="5"/>
      <c r="D55" s="5"/>
      <c r="E55" s="5"/>
      <c r="F55" s="5"/>
      <c r="G55" s="5"/>
      <c r="H55" s="5"/>
      <c r="I55" s="5"/>
    </row>
    <row r="56" spans="2:9" ht="12.75">
      <c r="B56" s="5"/>
      <c r="C56" s="5"/>
      <c r="D56" s="5"/>
      <c r="E56" s="5"/>
      <c r="F56" s="5"/>
      <c r="G56" s="5"/>
      <c r="H56" s="5"/>
      <c r="I56" s="5"/>
    </row>
    <row r="57" spans="2:9" ht="12.75">
      <c r="B57" s="5"/>
      <c r="C57" s="5"/>
      <c r="D57" s="5"/>
      <c r="E57" s="5"/>
      <c r="F57" s="5"/>
      <c r="G57" s="5"/>
      <c r="H57" s="5"/>
      <c r="I57" s="5"/>
    </row>
    <row r="58" spans="2:9" ht="12.75">
      <c r="B58" s="5"/>
      <c r="C58" s="5"/>
      <c r="D58" s="5"/>
      <c r="E58" s="5"/>
      <c r="F58" s="5"/>
      <c r="G58" s="5"/>
      <c r="H58" s="5"/>
      <c r="I58" s="5"/>
    </row>
    <row r="59" spans="2:9" ht="12.75">
      <c r="B59" s="5"/>
      <c r="C59" s="5"/>
      <c r="D59" s="5"/>
      <c r="E59" s="5"/>
      <c r="F59" s="5"/>
      <c r="G59" s="5"/>
      <c r="H59" s="5"/>
      <c r="I59" s="5"/>
    </row>
    <row r="60" spans="2:9" ht="12.75">
      <c r="B60" s="5"/>
      <c r="C60" s="5"/>
      <c r="D60" s="5"/>
      <c r="E60" s="5"/>
      <c r="F60" s="5"/>
      <c r="G60" s="5"/>
      <c r="H60" s="5"/>
      <c r="I60" s="5"/>
    </row>
    <row r="61" spans="2:9" ht="12.75">
      <c r="B61" s="5"/>
      <c r="C61" s="5"/>
      <c r="D61" s="5"/>
      <c r="E61" s="5"/>
      <c r="F61" s="5"/>
      <c r="G61" s="5"/>
      <c r="H61" s="5"/>
      <c r="I61" s="5"/>
    </row>
    <row r="62" spans="2:9" ht="12.75">
      <c r="B62" s="5"/>
      <c r="C62" s="5"/>
      <c r="D62" s="5"/>
      <c r="E62" s="5"/>
      <c r="F62" s="5"/>
      <c r="G62" s="5"/>
      <c r="H62" s="5"/>
      <c r="I62" s="5"/>
    </row>
    <row r="63" spans="2:9" ht="12.75">
      <c r="B63" s="5"/>
      <c r="C63" s="5"/>
      <c r="D63" s="5"/>
      <c r="E63" s="5"/>
      <c r="F63" s="5"/>
      <c r="G63" s="5"/>
      <c r="H63" s="5"/>
      <c r="I63" s="5"/>
    </row>
    <row r="64" spans="2:9" ht="12.75">
      <c r="B64" s="5"/>
      <c r="C64" s="5"/>
      <c r="D64" s="5"/>
      <c r="E64" s="5"/>
      <c r="F64" s="5"/>
      <c r="G64" s="5"/>
      <c r="H64" s="5"/>
      <c r="I64" s="5"/>
    </row>
    <row r="65" spans="2:9" ht="12.75">
      <c r="B65" s="5"/>
      <c r="C65" s="5"/>
      <c r="D65" s="5"/>
      <c r="E65" s="5"/>
      <c r="F65" s="5"/>
      <c r="G65" s="5"/>
      <c r="H65" s="5"/>
      <c r="I65" s="5"/>
    </row>
    <row r="66" spans="2:9" ht="12.75">
      <c r="B66" s="5"/>
      <c r="C66" s="5"/>
      <c r="D66" s="5"/>
      <c r="E66" s="5"/>
      <c r="F66" s="5"/>
      <c r="G66" s="5"/>
      <c r="H66" s="5"/>
      <c r="I66" s="5"/>
    </row>
    <row r="67" spans="2:9" ht="12.75">
      <c r="B67" s="5"/>
      <c r="C67" s="5"/>
      <c r="D67" s="5"/>
      <c r="E67" s="5"/>
      <c r="F67" s="5"/>
      <c r="G67" s="5"/>
      <c r="H67" s="5"/>
      <c r="I67" s="5"/>
    </row>
    <row r="68" spans="2:9" ht="12.75">
      <c r="B68" s="5"/>
      <c r="C68" s="5"/>
      <c r="D68" s="5"/>
      <c r="E68" s="5"/>
      <c r="F68" s="5"/>
      <c r="G68" s="5"/>
      <c r="H68" s="5"/>
      <c r="I68" s="5"/>
    </row>
    <row r="69" spans="2:9" ht="12.75">
      <c r="B69" s="5"/>
      <c r="C69" s="5"/>
      <c r="D69" s="5"/>
      <c r="E69" s="5"/>
      <c r="F69" s="5"/>
      <c r="G69" s="5"/>
      <c r="H69" s="5"/>
      <c r="I69" s="5"/>
    </row>
    <row r="70" spans="2:9" ht="12.75">
      <c r="B70" s="5"/>
      <c r="C70" s="5"/>
      <c r="D70" s="5"/>
      <c r="E70" s="5"/>
      <c r="F70" s="5"/>
      <c r="G70" s="5"/>
      <c r="H70" s="5"/>
      <c r="I70" s="5"/>
    </row>
    <row r="71" spans="2:9" ht="12.75">
      <c r="B71" s="5"/>
      <c r="C71" s="5"/>
      <c r="D71" s="5"/>
      <c r="E71" s="5"/>
      <c r="F71" s="5"/>
      <c r="G71" s="5"/>
      <c r="H71" s="5"/>
      <c r="I71" s="5"/>
    </row>
    <row r="72" spans="2:9" ht="12.75">
      <c r="B72" s="5"/>
      <c r="C72" s="5"/>
      <c r="D72" s="5"/>
      <c r="E72" s="5"/>
      <c r="F72" s="5"/>
      <c r="G72" s="5"/>
      <c r="H72" s="5"/>
      <c r="I72" s="5"/>
    </row>
    <row r="73" spans="2:9" ht="12.75">
      <c r="B73" s="5"/>
      <c r="C73" s="5"/>
      <c r="D73" s="5"/>
      <c r="E73" s="5"/>
      <c r="F73" s="5"/>
      <c r="G73" s="5"/>
      <c r="H73" s="5"/>
      <c r="I73" s="5"/>
    </row>
    <row r="74" spans="2:9" ht="12.75">
      <c r="B74" s="5"/>
      <c r="C74" s="5"/>
      <c r="D74" s="5"/>
      <c r="E74" s="5"/>
      <c r="F74" s="5"/>
      <c r="G74" s="5"/>
      <c r="H74" s="5"/>
      <c r="I74" s="5"/>
    </row>
    <row r="75" spans="2:9" ht="12.75">
      <c r="B75" s="5"/>
      <c r="C75" s="5"/>
      <c r="D75" s="5"/>
      <c r="E75" s="5"/>
      <c r="F75" s="5"/>
      <c r="G75" s="5"/>
      <c r="H75" s="5"/>
      <c r="I75" s="5"/>
    </row>
    <row r="76" spans="2:9" ht="12.75">
      <c r="B76" s="5"/>
      <c r="C76" s="5"/>
      <c r="D76" s="5"/>
      <c r="E76" s="5"/>
      <c r="F76" s="5"/>
      <c r="G76" s="5"/>
      <c r="H76" s="5"/>
      <c r="I76" s="5"/>
    </row>
    <row r="77" spans="2:9" ht="12.75">
      <c r="B77" s="5"/>
      <c r="C77" s="5"/>
      <c r="D77" s="5"/>
      <c r="E77" s="5"/>
      <c r="F77" s="5"/>
      <c r="G77" s="5"/>
      <c r="H77" s="5"/>
      <c r="I77" s="5"/>
    </row>
    <row r="78" spans="2:9" ht="12.75">
      <c r="B78" s="5"/>
      <c r="C78" s="5"/>
      <c r="D78" s="5"/>
      <c r="E78" s="5"/>
      <c r="F78" s="5"/>
      <c r="G78" s="5"/>
      <c r="H78" s="5"/>
      <c r="I78" s="5"/>
    </row>
    <row r="79" spans="2:9" ht="12.75">
      <c r="B79" s="5"/>
      <c r="C79" s="5"/>
      <c r="D79" s="5"/>
      <c r="E79" s="5"/>
      <c r="F79" s="5"/>
      <c r="G79" s="5"/>
      <c r="H79" s="5"/>
      <c r="I79" s="5"/>
    </row>
    <row r="80" spans="2:9" ht="12.75">
      <c r="B80" s="5"/>
      <c r="C80" s="5"/>
      <c r="D80" s="5"/>
      <c r="E80" s="5"/>
      <c r="F80" s="5"/>
      <c r="G80" s="5"/>
      <c r="H80" s="5"/>
      <c r="I80" s="5"/>
    </row>
    <row r="81" spans="2:9" ht="12.75">
      <c r="B81" s="5"/>
      <c r="C81" s="5"/>
      <c r="D81" s="5"/>
      <c r="E81" s="5"/>
      <c r="F81" s="5"/>
      <c r="G81" s="5"/>
      <c r="H81" s="5"/>
      <c r="I81" s="5"/>
    </row>
  </sheetData>
  <sheetProtection/>
  <mergeCells count="1">
    <mergeCell ref="A1:D1"/>
  </mergeCells>
  <printOptions/>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&amp;C&amp;P. oldal</oddFooter>
  </headerFooter>
</worksheet>
</file>

<file path=xl/worksheets/sheet2.xml><?xml version="1.0" encoding="utf-8"?>
<worksheet xmlns="http://schemas.openxmlformats.org/spreadsheetml/2006/main" xmlns:r="http://schemas.openxmlformats.org/officeDocument/2006/relationships">
  <dimension ref="A1:S55"/>
  <sheetViews>
    <sheetView zoomScalePageLayoutView="0" workbookViewId="0" topLeftCell="A7">
      <selection activeCell="A1" sqref="A1"/>
    </sheetView>
  </sheetViews>
  <sheetFormatPr defaultColWidth="9.140625" defaultRowHeight="12.75"/>
  <cols>
    <col min="1" max="1" width="30.7109375" style="188" customWidth="1"/>
    <col min="2" max="2" width="10.421875" style="188" customWidth="1"/>
    <col min="3" max="3" width="11.57421875" style="188" customWidth="1"/>
    <col min="4" max="4" width="9.421875" style="188" customWidth="1"/>
    <col min="5" max="5" width="11.8515625" style="188" customWidth="1"/>
    <col min="6" max="6" width="10.28125" style="188" customWidth="1"/>
    <col min="7" max="7" width="10.8515625" style="188" customWidth="1"/>
    <col min="8" max="8" width="9.8515625" style="188" customWidth="1"/>
    <col min="9" max="9" width="10.140625" style="188" customWidth="1"/>
    <col min="10" max="10" width="10.7109375" style="188" customWidth="1"/>
    <col min="11" max="11" width="10.28125" style="188" customWidth="1"/>
    <col min="12" max="12" width="9.00390625" style="188" customWidth="1"/>
    <col min="13" max="13" width="10.57421875" style="188" customWidth="1"/>
  </cols>
  <sheetData>
    <row r="1" spans="1:13" ht="15.75">
      <c r="A1" s="472" t="s">
        <v>689</v>
      </c>
      <c r="B1" s="472"/>
      <c r="C1" s="472"/>
      <c r="D1" s="472"/>
      <c r="E1" s="472"/>
      <c r="F1" s="473"/>
      <c r="G1" s="473"/>
      <c r="H1" s="473"/>
      <c r="I1" s="473"/>
      <c r="J1" s="474"/>
      <c r="K1" s="474"/>
      <c r="L1" s="474"/>
      <c r="M1" s="474"/>
    </row>
    <row r="2" spans="1:13" ht="15.75">
      <c r="A2" s="472"/>
      <c r="B2" s="472"/>
      <c r="C2" s="472"/>
      <c r="D2" s="472"/>
      <c r="E2" s="472"/>
      <c r="F2" s="473"/>
      <c r="G2" s="473"/>
      <c r="H2" s="473"/>
      <c r="I2" s="473"/>
      <c r="J2" s="474"/>
      <c r="K2" s="474"/>
      <c r="L2" s="474"/>
      <c r="M2" s="474"/>
    </row>
    <row r="3" spans="1:13" ht="15.75">
      <c r="A3" s="475"/>
      <c r="B3" s="475"/>
      <c r="C3" s="475"/>
      <c r="D3" s="475"/>
      <c r="E3" s="475"/>
      <c r="F3" s="476"/>
      <c r="G3" s="476"/>
      <c r="H3" s="476"/>
      <c r="I3" s="476"/>
      <c r="J3" s="476"/>
      <c r="K3" s="476"/>
      <c r="L3" s="476"/>
      <c r="M3" s="476"/>
    </row>
    <row r="4" spans="1:13" ht="15.75">
      <c r="A4" s="475"/>
      <c r="B4" s="475"/>
      <c r="C4" s="475"/>
      <c r="D4" s="475"/>
      <c r="E4" s="475"/>
      <c r="F4" s="475" t="s">
        <v>26</v>
      </c>
      <c r="G4" s="476"/>
      <c r="H4" s="476"/>
      <c r="I4" s="476"/>
      <c r="J4" s="476"/>
      <c r="K4" s="476"/>
      <c r="L4" s="476"/>
      <c r="M4" s="476"/>
    </row>
    <row r="5" spans="1:13" ht="15.75">
      <c r="A5" s="475"/>
      <c r="B5" s="475"/>
      <c r="C5" s="475"/>
      <c r="D5" s="475"/>
      <c r="E5" s="475"/>
      <c r="F5" s="475" t="s">
        <v>674</v>
      </c>
      <c r="G5" s="476"/>
      <c r="H5" s="476"/>
      <c r="I5" s="476"/>
      <c r="J5" s="476"/>
      <c r="K5" s="476"/>
      <c r="L5" s="476"/>
      <c r="M5" s="476"/>
    </row>
    <row r="6" spans="1:13" ht="15.75">
      <c r="A6" s="472"/>
      <c r="B6" s="472"/>
      <c r="C6" s="472"/>
      <c r="D6" s="475"/>
      <c r="E6" s="475"/>
      <c r="F6" s="475" t="s">
        <v>27</v>
      </c>
      <c r="G6" s="477"/>
      <c r="H6" s="477"/>
      <c r="I6" s="477"/>
      <c r="J6" s="477"/>
      <c r="K6" s="477"/>
      <c r="L6" s="477"/>
      <c r="M6" s="477"/>
    </row>
    <row r="7" spans="1:13" ht="15.75">
      <c r="A7" s="472"/>
      <c r="B7" s="472"/>
      <c r="C7" s="472"/>
      <c r="D7" s="475"/>
      <c r="E7" s="475"/>
      <c r="F7" s="477"/>
      <c r="G7" s="477"/>
      <c r="H7" s="477"/>
      <c r="I7" s="477"/>
      <c r="J7" s="477"/>
      <c r="K7" s="477"/>
      <c r="L7" s="477"/>
      <c r="M7" s="477"/>
    </row>
    <row r="8" spans="1:19" ht="12.75">
      <c r="A8" s="477"/>
      <c r="B8" s="477"/>
      <c r="C8" s="477"/>
      <c r="D8" s="477"/>
      <c r="E8" s="477"/>
      <c r="F8" s="477"/>
      <c r="G8" s="477"/>
      <c r="H8" s="477"/>
      <c r="I8" s="477"/>
      <c r="J8" s="477"/>
      <c r="K8" s="477"/>
      <c r="L8" s="477"/>
      <c r="M8" s="477"/>
      <c r="S8" s="62"/>
    </row>
    <row r="9" spans="1:13" ht="12.75">
      <c r="A9" s="477"/>
      <c r="B9" s="478"/>
      <c r="C9" s="478"/>
      <c r="D9" s="478"/>
      <c r="E9" s="478"/>
      <c r="F9" s="479"/>
      <c r="G9" s="479"/>
      <c r="H9" s="479"/>
      <c r="I9" s="479"/>
      <c r="J9" s="479"/>
      <c r="K9" s="479"/>
      <c r="L9" s="479" t="s">
        <v>28</v>
      </c>
      <c r="M9" s="479"/>
    </row>
    <row r="10" spans="1:13" ht="12.75" customHeight="1">
      <c r="A10" s="480" t="s">
        <v>29</v>
      </c>
      <c r="B10" s="480" t="s">
        <v>30</v>
      </c>
      <c r="C10" s="590" t="s">
        <v>211</v>
      </c>
      <c r="D10" s="590" t="s">
        <v>206</v>
      </c>
      <c r="E10" s="590" t="s">
        <v>207</v>
      </c>
      <c r="F10" s="590" t="s">
        <v>160</v>
      </c>
      <c r="G10" s="590" t="s">
        <v>179</v>
      </c>
      <c r="H10" s="590" t="s">
        <v>181</v>
      </c>
      <c r="I10" s="586" t="s">
        <v>208</v>
      </c>
      <c r="J10" s="587"/>
      <c r="K10" s="586" t="s">
        <v>209</v>
      </c>
      <c r="L10" s="587"/>
      <c r="M10" s="590" t="s">
        <v>210</v>
      </c>
    </row>
    <row r="11" spans="1:13" ht="12.75">
      <c r="A11" s="481" t="s">
        <v>31</v>
      </c>
      <c r="B11" s="481" t="s">
        <v>32</v>
      </c>
      <c r="C11" s="591"/>
      <c r="D11" s="591"/>
      <c r="E11" s="591"/>
      <c r="F11" s="591"/>
      <c r="G11" s="591"/>
      <c r="H11" s="591"/>
      <c r="I11" s="588"/>
      <c r="J11" s="589"/>
      <c r="K11" s="588"/>
      <c r="L11" s="589"/>
      <c r="M11" s="591"/>
    </row>
    <row r="12" spans="1:13" ht="27.75" customHeight="1">
      <c r="A12" s="482"/>
      <c r="B12" s="482" t="s">
        <v>33</v>
      </c>
      <c r="C12" s="592"/>
      <c r="D12" s="592"/>
      <c r="E12" s="592"/>
      <c r="F12" s="592"/>
      <c r="G12" s="592"/>
      <c r="H12" s="592"/>
      <c r="I12" s="498" t="s">
        <v>590</v>
      </c>
      <c r="J12" s="498" t="s">
        <v>126</v>
      </c>
      <c r="K12" s="498" t="s">
        <v>590</v>
      </c>
      <c r="L12" s="498" t="s">
        <v>126</v>
      </c>
      <c r="M12" s="592"/>
    </row>
    <row r="13" spans="1:13" ht="12.75">
      <c r="A13" s="480" t="s">
        <v>8</v>
      </c>
      <c r="B13" s="480" t="s">
        <v>9</v>
      </c>
      <c r="C13" s="480" t="s">
        <v>10</v>
      </c>
      <c r="D13" s="480" t="s">
        <v>11</v>
      </c>
      <c r="E13" s="480" t="s">
        <v>12</v>
      </c>
      <c r="F13" s="480" t="s">
        <v>13</v>
      </c>
      <c r="G13" s="480" t="s">
        <v>14</v>
      </c>
      <c r="H13" s="480" t="s">
        <v>15</v>
      </c>
      <c r="I13" s="593" t="s">
        <v>16</v>
      </c>
      <c r="J13" s="594"/>
      <c r="K13" s="593" t="s">
        <v>17</v>
      </c>
      <c r="L13" s="594"/>
      <c r="M13" s="481">
        <v>11</v>
      </c>
    </row>
    <row r="14" spans="1:13" ht="12.75">
      <c r="A14" s="483" t="s">
        <v>137</v>
      </c>
      <c r="B14" s="172"/>
      <c r="C14" s="172"/>
      <c r="D14" s="172"/>
      <c r="E14" s="172"/>
      <c r="F14" s="172"/>
      <c r="G14" s="172"/>
      <c r="H14" s="172"/>
      <c r="I14" s="172"/>
      <c r="J14" s="172"/>
      <c r="K14" s="172"/>
      <c r="L14" s="172"/>
      <c r="M14" s="484"/>
    </row>
    <row r="15" spans="1:13" ht="12.75">
      <c r="A15" s="485" t="s">
        <v>34</v>
      </c>
      <c r="B15" s="172">
        <f>SUM(C15:M15)</f>
        <v>4757937</v>
      </c>
      <c r="C15" s="172">
        <f>'4.1'!D176</f>
        <v>0</v>
      </c>
      <c r="D15" s="172">
        <f>'4.1'!E176</f>
        <v>645105</v>
      </c>
      <c r="E15" s="172">
        <f>'4.1'!F176</f>
        <v>0</v>
      </c>
      <c r="F15" s="172">
        <f>'4.1'!G176</f>
        <v>1871391</v>
      </c>
      <c r="G15" s="172">
        <f>'4.1'!H176</f>
        <v>243720</v>
      </c>
      <c r="H15" s="172">
        <f>'4.1'!I176</f>
        <v>17838</v>
      </c>
      <c r="I15" s="172">
        <f>'4.1'!J176</f>
        <v>78810</v>
      </c>
      <c r="J15" s="172">
        <f>'4.1'!K176</f>
        <v>30327</v>
      </c>
      <c r="K15" s="172">
        <f>'4.1'!L176</f>
        <v>54895</v>
      </c>
      <c r="L15" s="172">
        <f>'4.1'!M176</f>
        <v>0</v>
      </c>
      <c r="M15" s="172">
        <f>'4.1'!N176</f>
        <v>1815851</v>
      </c>
    </row>
    <row r="16" spans="1:13" ht="12.75">
      <c r="A16" s="486" t="s">
        <v>584</v>
      </c>
      <c r="B16" s="403">
        <f>SUM(C16:M16)</f>
        <v>4867411</v>
      </c>
      <c r="C16" s="403">
        <f>'4.1'!D177</f>
        <v>0</v>
      </c>
      <c r="D16" s="403">
        <f>'4.1'!E177</f>
        <v>667998</v>
      </c>
      <c r="E16" s="403">
        <f>'4.1'!F177</f>
        <v>0</v>
      </c>
      <c r="F16" s="403">
        <f>'4.1'!G177</f>
        <v>1877858</v>
      </c>
      <c r="G16" s="403">
        <f>'4.1'!H177</f>
        <v>250720</v>
      </c>
      <c r="H16" s="403">
        <f>'4.1'!I177</f>
        <v>17838</v>
      </c>
      <c r="I16" s="403">
        <f>'4.1'!J177</f>
        <v>55917</v>
      </c>
      <c r="J16" s="403">
        <f>'4.1'!K177</f>
        <v>30327</v>
      </c>
      <c r="K16" s="403">
        <f>'4.1'!L177</f>
        <v>54895</v>
      </c>
      <c r="L16" s="403">
        <f>'4.1'!M177</f>
        <v>0</v>
      </c>
      <c r="M16" s="403">
        <f>'4.1'!N177</f>
        <v>1911858</v>
      </c>
    </row>
    <row r="17" spans="1:13" ht="12.75">
      <c r="A17" s="485" t="s">
        <v>140</v>
      </c>
      <c r="B17" s="172"/>
      <c r="C17" s="172"/>
      <c r="D17" s="172"/>
      <c r="E17" s="172"/>
      <c r="F17" s="172"/>
      <c r="G17" s="172"/>
      <c r="H17" s="172"/>
      <c r="I17" s="172"/>
      <c r="J17" s="172"/>
      <c r="K17" s="172"/>
      <c r="L17" s="172"/>
      <c r="M17" s="484"/>
    </row>
    <row r="18" spans="1:13" ht="12.75">
      <c r="A18" s="485" t="s">
        <v>46</v>
      </c>
      <c r="B18" s="172">
        <f>SUM(C18:M18)</f>
        <v>-1346771</v>
      </c>
      <c r="C18" s="172">
        <f>'4.1'!D179</f>
        <v>0</v>
      </c>
      <c r="D18" s="172">
        <f>'4.1'!E179</f>
        <v>-468731</v>
      </c>
      <c r="E18" s="172">
        <f>'4.1'!F179</f>
        <v>0</v>
      </c>
      <c r="F18" s="172">
        <v>-878040</v>
      </c>
      <c r="G18" s="172">
        <f>'4.1'!H179</f>
        <v>0</v>
      </c>
      <c r="H18" s="172">
        <f>'4.1'!I179</f>
        <v>0</v>
      </c>
      <c r="I18" s="172">
        <f>'4.1'!J179</f>
        <v>0</v>
      </c>
      <c r="J18" s="172">
        <f>'4.1'!K179</f>
        <v>0</v>
      </c>
      <c r="K18" s="172">
        <f>'4.1'!L179</f>
        <v>0</v>
      </c>
      <c r="L18" s="172">
        <f>'4.1'!M179</f>
        <v>0</v>
      </c>
      <c r="M18" s="172">
        <f>'4.1'!N179</f>
        <v>0</v>
      </c>
    </row>
    <row r="19" spans="1:13" ht="12.75">
      <c r="A19" s="486" t="s">
        <v>584</v>
      </c>
      <c r="B19" s="403">
        <f>SUM(C19:M19)</f>
        <v>-1336258</v>
      </c>
      <c r="C19" s="403">
        <f>'4.1'!D180</f>
        <v>0</v>
      </c>
      <c r="D19" s="403">
        <f>'4.1'!E180</f>
        <v>-468731</v>
      </c>
      <c r="E19" s="403">
        <f>'4.1'!F180</f>
        <v>0</v>
      </c>
      <c r="F19" s="403">
        <v>-867527</v>
      </c>
      <c r="G19" s="403">
        <f>'4.1'!H180</f>
        <v>0</v>
      </c>
      <c r="H19" s="403">
        <f>'4.1'!I180</f>
        <v>0</v>
      </c>
      <c r="I19" s="403">
        <f>'4.1'!J180</f>
        <v>0</v>
      </c>
      <c r="J19" s="403">
        <f>'4.1'!K180</f>
        <v>0</v>
      </c>
      <c r="K19" s="403">
        <f>'4.1'!L180</f>
        <v>0</v>
      </c>
      <c r="L19" s="403">
        <f>'4.1'!M180</f>
        <v>0</v>
      </c>
      <c r="M19" s="403">
        <f>'4.1'!N180</f>
        <v>0</v>
      </c>
    </row>
    <row r="20" spans="1:13" s="152" customFormat="1" ht="12.75">
      <c r="A20" s="483" t="s">
        <v>77</v>
      </c>
      <c r="B20" s="487"/>
      <c r="C20" s="487"/>
      <c r="D20" s="487"/>
      <c r="E20" s="487"/>
      <c r="F20" s="487"/>
      <c r="G20" s="487"/>
      <c r="H20" s="487"/>
      <c r="I20" s="487"/>
      <c r="J20" s="487"/>
      <c r="K20" s="487"/>
      <c r="L20" s="487"/>
      <c r="M20" s="488"/>
    </row>
    <row r="21" spans="1:13" ht="12.75">
      <c r="A21" s="485" t="s">
        <v>34</v>
      </c>
      <c r="B21" s="172">
        <f>'4.2'!C32</f>
        <v>276612</v>
      </c>
      <c r="C21" s="172">
        <f>'4.2'!D32</f>
        <v>274597</v>
      </c>
      <c r="D21" s="172">
        <f>'4.2'!E32</f>
        <v>0</v>
      </c>
      <c r="E21" s="172">
        <f>'4.2'!F32</f>
        <v>0</v>
      </c>
      <c r="F21" s="172">
        <f>'4.2'!G32</f>
        <v>0</v>
      </c>
      <c r="G21" s="172">
        <f>'4.2'!H32</f>
        <v>1999</v>
      </c>
      <c r="H21" s="172">
        <f>'4.2'!I32</f>
        <v>16</v>
      </c>
      <c r="I21" s="172">
        <f>'4.2'!J32</f>
        <v>0</v>
      </c>
      <c r="J21" s="172">
        <f>'4.2'!K32</f>
        <v>0</v>
      </c>
      <c r="K21" s="172">
        <f>'4.2'!L32</f>
        <v>0</v>
      </c>
      <c r="L21" s="172">
        <f>'4.2'!M32</f>
        <v>0</v>
      </c>
      <c r="M21" s="172">
        <f>'4.2'!N32</f>
        <v>0</v>
      </c>
    </row>
    <row r="22" spans="1:13" ht="12.75">
      <c r="A22" s="486" t="s">
        <v>584</v>
      </c>
      <c r="B22" s="403">
        <f>'4.2'!C34</f>
        <v>284721</v>
      </c>
      <c r="C22" s="403">
        <f>'4.2'!D34</f>
        <v>275845</v>
      </c>
      <c r="D22" s="403">
        <f>'4.2'!E34</f>
        <v>2739</v>
      </c>
      <c r="E22" s="403">
        <f>'4.2'!F34</f>
        <v>0</v>
      </c>
      <c r="F22" s="403">
        <f>'4.2'!G34</f>
        <v>0</v>
      </c>
      <c r="G22" s="403">
        <f>'4.2'!H34</f>
        <v>3998</v>
      </c>
      <c r="H22" s="403">
        <f>'4.2'!I34</f>
        <v>32</v>
      </c>
      <c r="I22" s="403">
        <f>'4.2'!J34</f>
        <v>0</v>
      </c>
      <c r="J22" s="403">
        <f>'4.2'!K34</f>
        <v>0</v>
      </c>
      <c r="K22" s="403">
        <f>'4.2'!L34</f>
        <v>0</v>
      </c>
      <c r="L22" s="403">
        <f>'4.2'!M34</f>
        <v>0</v>
      </c>
      <c r="M22" s="403">
        <f>'4.2'!N34</f>
        <v>2107</v>
      </c>
    </row>
    <row r="23" spans="1:13" s="152" customFormat="1" ht="12.75">
      <c r="A23" s="483" t="s">
        <v>198</v>
      </c>
      <c r="B23" s="487"/>
      <c r="C23" s="487"/>
      <c r="D23" s="487"/>
      <c r="E23" s="487"/>
      <c r="F23" s="487"/>
      <c r="G23" s="487"/>
      <c r="H23" s="487"/>
      <c r="I23" s="487"/>
      <c r="J23" s="487"/>
      <c r="K23" s="487"/>
      <c r="L23" s="487"/>
      <c r="M23" s="488"/>
    </row>
    <row r="24" spans="1:13" ht="12.75">
      <c r="A24" s="485" t="s">
        <v>34</v>
      </c>
      <c r="B24" s="172">
        <f>SUM(C24:M24)</f>
        <v>139810</v>
      </c>
      <c r="C24" s="172">
        <f>'4.3'!D14</f>
        <v>138381</v>
      </c>
      <c r="D24" s="172">
        <f>'4.3'!E14</f>
        <v>0</v>
      </c>
      <c r="E24" s="172">
        <f>'4.3'!F14</f>
        <v>0</v>
      </c>
      <c r="F24" s="172">
        <f>'4.3'!G14</f>
        <v>0</v>
      </c>
      <c r="G24" s="172">
        <f>'4.3'!H14</f>
        <v>1429</v>
      </c>
      <c r="H24" s="172">
        <f>'4.3'!I14</f>
        <v>0</v>
      </c>
      <c r="I24" s="172">
        <f>'4.3'!J14</f>
        <v>0</v>
      </c>
      <c r="J24" s="172">
        <f>'4.3'!K14</f>
        <v>0</v>
      </c>
      <c r="K24" s="172">
        <f>'4.3'!L14</f>
        <v>0</v>
      </c>
      <c r="L24" s="172">
        <f>'4.3'!M14</f>
        <v>0</v>
      </c>
      <c r="M24" s="172">
        <f>'4.3'!N14</f>
        <v>0</v>
      </c>
    </row>
    <row r="25" spans="1:13" ht="12.75">
      <c r="A25" s="486" t="s">
        <v>584</v>
      </c>
      <c r="B25" s="403">
        <f>SUM(C25:M25)</f>
        <v>141313</v>
      </c>
      <c r="C25" s="403">
        <f>'4.3'!D17</f>
        <v>138381</v>
      </c>
      <c r="D25" s="403">
        <f>'4.3'!E17</f>
        <v>0</v>
      </c>
      <c r="E25" s="403">
        <f>'4.3'!F17</f>
        <v>0</v>
      </c>
      <c r="F25" s="403">
        <f>'4.3'!G17</f>
        <v>0</v>
      </c>
      <c r="G25" s="403">
        <f>'4.3'!H17</f>
        <v>1429</v>
      </c>
      <c r="H25" s="403">
        <f>'4.3'!I17</f>
        <v>0</v>
      </c>
      <c r="I25" s="403">
        <f>'4.3'!J17</f>
        <v>0</v>
      </c>
      <c r="J25" s="403">
        <f>'4.3'!K17</f>
        <v>0</v>
      </c>
      <c r="K25" s="403">
        <f>'4.3'!L17</f>
        <v>0</v>
      </c>
      <c r="L25" s="403">
        <f>'4.3'!M17</f>
        <v>0</v>
      </c>
      <c r="M25" s="403">
        <f>'4.3'!O17</f>
        <v>1503</v>
      </c>
    </row>
    <row r="26" spans="1:13" ht="12.75">
      <c r="A26" s="483" t="s">
        <v>199</v>
      </c>
      <c r="B26" s="487"/>
      <c r="C26" s="487"/>
      <c r="D26" s="487"/>
      <c r="E26" s="487"/>
      <c r="F26" s="487"/>
      <c r="G26" s="487"/>
      <c r="H26" s="487"/>
      <c r="I26" s="487"/>
      <c r="J26" s="487"/>
      <c r="K26" s="487"/>
      <c r="L26" s="487"/>
      <c r="M26" s="488"/>
    </row>
    <row r="27" spans="1:13" ht="12.75">
      <c r="A27" s="485" t="s">
        <v>34</v>
      </c>
      <c r="B27" s="172">
        <f>SUM(C27:M27)</f>
        <v>129512</v>
      </c>
      <c r="C27" s="172">
        <f>'4.3'!D19</f>
        <v>127868</v>
      </c>
      <c r="D27" s="172">
        <f>'4.3'!E19</f>
        <v>0</v>
      </c>
      <c r="E27" s="172">
        <f>'4.3'!F19</f>
        <v>0</v>
      </c>
      <c r="F27" s="172">
        <f>'4.3'!G19</f>
        <v>0</v>
      </c>
      <c r="G27" s="172">
        <f>'4.3'!H19</f>
        <v>1644</v>
      </c>
      <c r="H27" s="172">
        <f>'4.3'!I19</f>
        <v>0</v>
      </c>
      <c r="I27" s="172">
        <f>'4.3'!J19</f>
        <v>0</v>
      </c>
      <c r="J27" s="172">
        <f>'4.3'!K19</f>
        <v>0</v>
      </c>
      <c r="K27" s="172">
        <f>'4.3'!L19</f>
        <v>0</v>
      </c>
      <c r="L27" s="172">
        <f>'4.3'!M19</f>
        <v>0</v>
      </c>
      <c r="M27" s="172">
        <f>'4.3'!N19</f>
        <v>0</v>
      </c>
    </row>
    <row r="28" spans="1:13" ht="12.75">
      <c r="A28" s="486" t="s">
        <v>584</v>
      </c>
      <c r="B28" s="403">
        <f>SUM(C28:M28)</f>
        <v>131147</v>
      </c>
      <c r="C28" s="403">
        <f>'4.3'!D22</f>
        <v>127868</v>
      </c>
      <c r="D28" s="403">
        <f>'4.3'!E22</f>
        <v>0</v>
      </c>
      <c r="E28" s="403">
        <f>'4.3'!F22</f>
        <v>0</v>
      </c>
      <c r="F28" s="403">
        <f>'4.3'!G22</f>
        <v>0</v>
      </c>
      <c r="G28" s="403">
        <f>'4.3'!H22</f>
        <v>1644</v>
      </c>
      <c r="H28" s="403">
        <f>'4.3'!I22</f>
        <v>0</v>
      </c>
      <c r="I28" s="403">
        <f>'4.3'!J22</f>
        <v>0</v>
      </c>
      <c r="J28" s="403">
        <f>'4.3'!K22</f>
        <v>0</v>
      </c>
      <c r="K28" s="403">
        <f>'4.3'!L22</f>
        <v>0</v>
      </c>
      <c r="L28" s="403">
        <f>'4.3'!M22</f>
        <v>0</v>
      </c>
      <c r="M28" s="403">
        <f>'4.3'!O22</f>
        <v>1635</v>
      </c>
    </row>
    <row r="29" spans="1:13" ht="12.75">
      <c r="A29" s="483" t="s">
        <v>200</v>
      </c>
      <c r="B29" s="487"/>
      <c r="C29" s="487"/>
      <c r="D29" s="487"/>
      <c r="E29" s="487"/>
      <c r="F29" s="487"/>
      <c r="G29" s="487"/>
      <c r="H29" s="487"/>
      <c r="I29" s="487"/>
      <c r="J29" s="487"/>
      <c r="K29" s="487"/>
      <c r="L29" s="487"/>
      <c r="M29" s="488"/>
    </row>
    <row r="30" spans="1:13" ht="12.75">
      <c r="A30" s="485" t="s">
        <v>34</v>
      </c>
      <c r="B30" s="172">
        <f>SUM(C30:M30)</f>
        <v>72137</v>
      </c>
      <c r="C30" s="172">
        <f>'4.3'!D24</f>
        <v>70602</v>
      </c>
      <c r="D30" s="172">
        <f>'4.3'!E24</f>
        <v>0</v>
      </c>
      <c r="E30" s="172">
        <f>'4.3'!F24</f>
        <v>0</v>
      </c>
      <c r="F30" s="172">
        <f>'4.3'!G24</f>
        <v>0</v>
      </c>
      <c r="G30" s="172">
        <f>'4.3'!H24</f>
        <v>1535</v>
      </c>
      <c r="H30" s="172">
        <f>'4.3'!I24</f>
        <v>0</v>
      </c>
      <c r="I30" s="172">
        <f>'4.3'!J24</f>
        <v>0</v>
      </c>
      <c r="J30" s="172">
        <f>'4.3'!K24</f>
        <v>0</v>
      </c>
      <c r="K30" s="172">
        <f>'4.3'!L24</f>
        <v>0</v>
      </c>
      <c r="L30" s="172">
        <f>'4.3'!M24</f>
        <v>0</v>
      </c>
      <c r="M30" s="172">
        <f>'4.3'!N24</f>
        <v>0</v>
      </c>
    </row>
    <row r="31" spans="1:13" ht="12.75">
      <c r="A31" s="486" t="s">
        <v>584</v>
      </c>
      <c r="B31" s="403">
        <f>SUM(C31:M31)</f>
        <v>73507</v>
      </c>
      <c r="C31" s="403">
        <f>'4.3'!D28</f>
        <v>70522</v>
      </c>
      <c r="D31" s="403">
        <f>'4.3'!E28</f>
        <v>0</v>
      </c>
      <c r="E31" s="403">
        <f>'4.3'!F28</f>
        <v>0</v>
      </c>
      <c r="F31" s="403">
        <f>'4.3'!G28</f>
        <v>0</v>
      </c>
      <c r="G31" s="403">
        <f>'4.3'!H28</f>
        <v>1535</v>
      </c>
      <c r="H31" s="403">
        <f>'4.3'!I28</f>
        <v>0</v>
      </c>
      <c r="I31" s="403">
        <f>'4.3'!J28</f>
        <v>0</v>
      </c>
      <c r="J31" s="403">
        <f>'4.3'!K28</f>
        <v>0</v>
      </c>
      <c r="K31" s="403">
        <f>'4.3'!L28</f>
        <v>0</v>
      </c>
      <c r="L31" s="403">
        <f>'4.3'!M28</f>
        <v>0</v>
      </c>
      <c r="M31" s="403">
        <f>'4.3'!O28</f>
        <v>1450</v>
      </c>
    </row>
    <row r="32" spans="1:13" ht="12.75">
      <c r="A32" s="483" t="s">
        <v>217</v>
      </c>
      <c r="B32" s="172"/>
      <c r="C32" s="172"/>
      <c r="D32" s="172"/>
      <c r="E32" s="172"/>
      <c r="F32" s="172"/>
      <c r="G32" s="172"/>
      <c r="H32" s="172"/>
      <c r="I32" s="172"/>
      <c r="J32" s="172"/>
      <c r="K32" s="172"/>
      <c r="L32" s="172"/>
      <c r="M32" s="484"/>
    </row>
    <row r="33" spans="1:14" ht="12.75">
      <c r="A33" s="485" t="s">
        <v>34</v>
      </c>
      <c r="B33" s="172">
        <f>SUM(C33:M33)</f>
        <v>41453</v>
      </c>
      <c r="C33" s="172">
        <f>'4.3'!D30</f>
        <v>40669</v>
      </c>
      <c r="D33" s="172">
        <f>'4.3'!E30</f>
        <v>0</v>
      </c>
      <c r="E33" s="172">
        <f>'4.3'!F30</f>
        <v>0</v>
      </c>
      <c r="F33" s="172">
        <f>'4.3'!G30</f>
        <v>0</v>
      </c>
      <c r="G33" s="172">
        <f>'4.3'!H30</f>
        <v>784</v>
      </c>
      <c r="H33" s="172">
        <f>'4.3'!I30</f>
        <v>0</v>
      </c>
      <c r="I33" s="172">
        <f>'4.3'!J30</f>
        <v>0</v>
      </c>
      <c r="J33" s="172">
        <f>'4.3'!K30</f>
        <v>0</v>
      </c>
      <c r="K33" s="172">
        <f>'4.3'!L30</f>
        <v>0</v>
      </c>
      <c r="L33" s="172">
        <f>'4.3'!M30</f>
        <v>0</v>
      </c>
      <c r="M33" s="172">
        <f>'4.3'!N30</f>
        <v>0</v>
      </c>
      <c r="N33" s="25"/>
    </row>
    <row r="34" spans="1:13" ht="12.75">
      <c r="A34" s="486" t="s">
        <v>584</v>
      </c>
      <c r="B34" s="403">
        <f>SUM(C34:M34)</f>
        <v>41770</v>
      </c>
      <c r="C34" s="403">
        <f>'4.3'!D32</f>
        <v>40669</v>
      </c>
      <c r="D34" s="403">
        <f>'4.3'!E32</f>
        <v>0</v>
      </c>
      <c r="E34" s="403">
        <f>'4.3'!F32</f>
        <v>0</v>
      </c>
      <c r="F34" s="403">
        <f>'4.3'!G32</f>
        <v>0</v>
      </c>
      <c r="G34" s="403">
        <f>'4.3'!H32</f>
        <v>784</v>
      </c>
      <c r="H34" s="403">
        <f>'4.3'!I32</f>
        <v>0</v>
      </c>
      <c r="I34" s="403">
        <f>'4.3'!J32</f>
        <v>0</v>
      </c>
      <c r="J34" s="403">
        <f>'4.3'!K32</f>
        <v>0</v>
      </c>
      <c r="K34" s="403">
        <f>'4.3'!L32</f>
        <v>0</v>
      </c>
      <c r="L34" s="403">
        <f>'4.3'!M32</f>
        <v>0</v>
      </c>
      <c r="M34" s="403">
        <f>'4.3'!O32</f>
        <v>317</v>
      </c>
    </row>
    <row r="35" spans="1:13" ht="12.75">
      <c r="A35" s="483" t="s">
        <v>201</v>
      </c>
      <c r="B35" s="487"/>
      <c r="C35" s="487"/>
      <c r="D35" s="487"/>
      <c r="E35" s="487"/>
      <c r="F35" s="487"/>
      <c r="G35" s="487"/>
      <c r="H35" s="487"/>
      <c r="I35" s="487"/>
      <c r="J35" s="487"/>
      <c r="K35" s="487"/>
      <c r="L35" s="487"/>
      <c r="M35" s="488"/>
    </row>
    <row r="36" spans="1:13" s="153" customFormat="1" ht="12.75">
      <c r="A36" s="485" t="s">
        <v>37</v>
      </c>
      <c r="B36" s="172">
        <f>SUM(C36:M36)</f>
        <v>220936</v>
      </c>
      <c r="C36" s="172">
        <f>'4.3'!D43</f>
        <v>113648</v>
      </c>
      <c r="D36" s="172">
        <f>'4.3'!E43</f>
        <v>0</v>
      </c>
      <c r="E36" s="172">
        <f>'4.3'!F43</f>
        <v>0</v>
      </c>
      <c r="F36" s="172">
        <f>'4.3'!G43</f>
        <v>0</v>
      </c>
      <c r="G36" s="172">
        <f>'4.3'!H43</f>
        <v>107288</v>
      </c>
      <c r="H36" s="172">
        <f>'4.3'!I43</f>
        <v>0</v>
      </c>
      <c r="I36" s="172">
        <f>'4.3'!J43</f>
        <v>0</v>
      </c>
      <c r="J36" s="172">
        <f>'4.3'!K43</f>
        <v>0</v>
      </c>
      <c r="K36" s="172">
        <f>'4.3'!L43</f>
        <v>0</v>
      </c>
      <c r="L36" s="172">
        <f>'4.3'!M43</f>
        <v>0</v>
      </c>
      <c r="M36" s="172">
        <f>'4.3'!N43</f>
        <v>0</v>
      </c>
    </row>
    <row r="37" spans="1:13" ht="12.75">
      <c r="A37" s="486" t="s">
        <v>584</v>
      </c>
      <c r="B37" s="403">
        <f>SUM(C37:M37)</f>
        <v>223968</v>
      </c>
      <c r="C37" s="403">
        <f>'4.3'!D45</f>
        <v>106780</v>
      </c>
      <c r="D37" s="403">
        <f>'4.3'!E45</f>
        <v>0</v>
      </c>
      <c r="E37" s="403">
        <f>'4.3'!F45</f>
        <v>0</v>
      </c>
      <c r="F37" s="403">
        <f>'4.3'!G45</f>
        <v>0</v>
      </c>
      <c r="G37" s="403">
        <f>'4.3'!H45</f>
        <v>107288</v>
      </c>
      <c r="H37" s="403">
        <f>'4.3'!I45</f>
        <v>0</v>
      </c>
      <c r="I37" s="403">
        <f>'4.3'!J45</f>
        <v>0</v>
      </c>
      <c r="J37" s="403">
        <f>'4.3'!K45</f>
        <v>0</v>
      </c>
      <c r="K37" s="403">
        <f>'4.3'!L45</f>
        <v>0</v>
      </c>
      <c r="L37" s="403">
        <f>'4.3'!M45</f>
        <v>0</v>
      </c>
      <c r="M37" s="403">
        <f>'4.3'!O45</f>
        <v>9900</v>
      </c>
    </row>
    <row r="38" spans="1:13" ht="12.75">
      <c r="A38" s="483" t="s">
        <v>202</v>
      </c>
      <c r="B38" s="487"/>
      <c r="C38" s="487"/>
      <c r="D38" s="487"/>
      <c r="E38" s="487"/>
      <c r="F38" s="487"/>
      <c r="G38" s="487"/>
      <c r="H38" s="487"/>
      <c r="I38" s="487"/>
      <c r="J38" s="487"/>
      <c r="K38" s="487"/>
      <c r="L38" s="487"/>
      <c r="M38" s="488"/>
    </row>
    <row r="39" spans="1:13" ht="12.75">
      <c r="A39" s="485" t="s">
        <v>34</v>
      </c>
      <c r="B39" s="172">
        <f>SUM(C39:M39)</f>
        <v>62455</v>
      </c>
      <c r="C39" s="172">
        <f>'4.3'!D58</f>
        <v>57893</v>
      </c>
      <c r="D39" s="172">
        <f>'4.3'!E58</f>
        <v>0</v>
      </c>
      <c r="E39" s="172">
        <f>'4.3'!F58</f>
        <v>0</v>
      </c>
      <c r="F39" s="172">
        <f>'4.3'!G58</f>
        <v>0</v>
      </c>
      <c r="G39" s="172">
        <f>'4.3'!H58</f>
        <v>4562</v>
      </c>
      <c r="H39" s="172">
        <f>'4.3'!I58</f>
        <v>0</v>
      </c>
      <c r="I39" s="172">
        <f>'4.3'!J58</f>
        <v>0</v>
      </c>
      <c r="J39" s="172">
        <f>'4.3'!K58</f>
        <v>0</v>
      </c>
      <c r="K39" s="172">
        <f>'4.3'!L58</f>
        <v>0</v>
      </c>
      <c r="L39" s="172">
        <f>'4.3'!M58</f>
        <v>0</v>
      </c>
      <c r="M39" s="172">
        <f>'4.3'!N58</f>
        <v>0</v>
      </c>
    </row>
    <row r="40" spans="1:13" ht="12.75">
      <c r="A40" s="486" t="s">
        <v>584</v>
      </c>
      <c r="B40" s="403">
        <f>SUM(C40:M40)</f>
        <v>64635</v>
      </c>
      <c r="C40" s="403">
        <f>'4.3'!D63</f>
        <v>57545</v>
      </c>
      <c r="D40" s="403">
        <f>'4.3'!E63</f>
        <v>730</v>
      </c>
      <c r="E40" s="403">
        <f>'4.3'!F63</f>
        <v>0</v>
      </c>
      <c r="F40" s="403">
        <f>'4.3'!G63</f>
        <v>0</v>
      </c>
      <c r="G40" s="403">
        <f>'4.3'!H63</f>
        <v>4562</v>
      </c>
      <c r="H40" s="403">
        <f>'4.3'!I63</f>
        <v>0</v>
      </c>
      <c r="I40" s="403">
        <f>'4.3'!J63</f>
        <v>0</v>
      </c>
      <c r="J40" s="403">
        <f>'4.3'!K63</f>
        <v>0</v>
      </c>
      <c r="K40" s="403">
        <f>'4.3'!L63</f>
        <v>0</v>
      </c>
      <c r="L40" s="403">
        <f>'4.3'!M63</f>
        <v>0</v>
      </c>
      <c r="M40" s="403">
        <f>'4.3'!O63</f>
        <v>1798</v>
      </c>
    </row>
    <row r="41" spans="1:13" ht="12.75">
      <c r="A41" s="483" t="s">
        <v>203</v>
      </c>
      <c r="B41" s="487"/>
      <c r="C41" s="487"/>
      <c r="D41" s="487"/>
      <c r="E41" s="487"/>
      <c r="F41" s="487"/>
      <c r="G41" s="487"/>
      <c r="H41" s="487"/>
      <c r="I41" s="487"/>
      <c r="J41" s="487"/>
      <c r="K41" s="487"/>
      <c r="L41" s="487"/>
      <c r="M41" s="488"/>
    </row>
    <row r="42" spans="1:13" ht="12.75">
      <c r="A42" s="485" t="s">
        <v>34</v>
      </c>
      <c r="B42" s="172">
        <f>SUM(C42:M42)</f>
        <v>160583</v>
      </c>
      <c r="C42" s="172">
        <f>'4.3'!D65</f>
        <v>93976</v>
      </c>
      <c r="D42" s="172">
        <f>'4.3'!E65</f>
        <v>0</v>
      </c>
      <c r="E42" s="172">
        <f>'4.3'!F65</f>
        <v>0</v>
      </c>
      <c r="F42" s="172">
        <f>'4.3'!G65</f>
        <v>0</v>
      </c>
      <c r="G42" s="172">
        <f>'4.3'!H65</f>
        <v>61407</v>
      </c>
      <c r="H42" s="172">
        <f>'4.3'!I65</f>
        <v>0</v>
      </c>
      <c r="I42" s="172">
        <f>'4.3'!J65</f>
        <v>5200</v>
      </c>
      <c r="J42" s="172">
        <f>'4.3'!K65</f>
        <v>0</v>
      </c>
      <c r="K42" s="172">
        <f>'4.3'!L65</f>
        <v>0</v>
      </c>
      <c r="L42" s="172">
        <f>'4.3'!M65</f>
        <v>0</v>
      </c>
      <c r="M42" s="172">
        <f>'4.3'!N65</f>
        <v>0</v>
      </c>
    </row>
    <row r="43" spans="1:13" ht="12.75">
      <c r="A43" s="486" t="s">
        <v>584</v>
      </c>
      <c r="B43" s="403">
        <f>SUM(C43:M43)</f>
        <v>163102</v>
      </c>
      <c r="C43" s="403">
        <f>'4.3'!D67</f>
        <v>90655</v>
      </c>
      <c r="D43" s="403">
        <f>'4.3'!E67</f>
        <v>0</v>
      </c>
      <c r="E43" s="403">
        <f>'4.3'!F67</f>
        <v>0</v>
      </c>
      <c r="F43" s="403">
        <f>'4.3'!G67</f>
        <v>0</v>
      </c>
      <c r="G43" s="403">
        <f>'4.3'!H67</f>
        <v>61407</v>
      </c>
      <c r="H43" s="403">
        <f>'4.3'!I67</f>
        <v>0</v>
      </c>
      <c r="I43" s="403">
        <f>'4.3'!J67</f>
        <v>5200</v>
      </c>
      <c r="J43" s="403">
        <f>'4.3'!K67</f>
        <v>0</v>
      </c>
      <c r="K43" s="403">
        <f>'4.3'!L67</f>
        <v>0</v>
      </c>
      <c r="L43" s="403">
        <f>'4.3'!M67</f>
        <v>0</v>
      </c>
      <c r="M43" s="403">
        <f>'4.3'!O67</f>
        <v>5840</v>
      </c>
    </row>
    <row r="44" spans="1:13" ht="12.75">
      <c r="A44" s="483" t="s">
        <v>204</v>
      </c>
      <c r="B44" s="487"/>
      <c r="C44" s="487"/>
      <c r="D44" s="487"/>
      <c r="E44" s="487"/>
      <c r="F44" s="487"/>
      <c r="G44" s="487"/>
      <c r="H44" s="487"/>
      <c r="I44" s="487"/>
      <c r="J44" s="487"/>
      <c r="K44" s="487"/>
      <c r="L44" s="487"/>
      <c r="M44" s="488"/>
    </row>
    <row r="45" spans="1:13" ht="12.75">
      <c r="A45" s="485" t="s">
        <v>34</v>
      </c>
      <c r="B45" s="172">
        <f>SUM(C45:M45)</f>
        <v>53713</v>
      </c>
      <c r="C45" s="172">
        <f>'4.3'!D94</f>
        <v>49588</v>
      </c>
      <c r="D45" s="172">
        <f>'4.3'!E94</f>
        <v>0</v>
      </c>
      <c r="E45" s="172">
        <f>'4.3'!F94</f>
        <v>0</v>
      </c>
      <c r="F45" s="172">
        <f>'4.3'!G94</f>
        <v>0</v>
      </c>
      <c r="G45" s="172">
        <f>'4.3'!H94</f>
        <v>4125</v>
      </c>
      <c r="H45" s="172">
        <f>'4.3'!I94</f>
        <v>0</v>
      </c>
      <c r="I45" s="172">
        <f>'4.3'!J94</f>
        <v>0</v>
      </c>
      <c r="J45" s="172">
        <f>'4.3'!K94</f>
        <v>0</v>
      </c>
      <c r="K45" s="172">
        <f>'4.3'!L94</f>
        <v>0</v>
      </c>
      <c r="L45" s="172">
        <f>'4.3'!M94</f>
        <v>0</v>
      </c>
      <c r="M45" s="172">
        <f>'4.3'!N94</f>
        <v>0</v>
      </c>
    </row>
    <row r="46" spans="1:13" ht="12.75">
      <c r="A46" s="486" t="s">
        <v>584</v>
      </c>
      <c r="B46" s="403">
        <f>SUM(C46:M46)</f>
        <v>54590</v>
      </c>
      <c r="C46" s="403">
        <f>'4.3'!D98</f>
        <v>48444</v>
      </c>
      <c r="D46" s="403">
        <f>'4.3'!E98</f>
        <v>0</v>
      </c>
      <c r="E46" s="403">
        <f>'4.3'!F98</f>
        <v>0</v>
      </c>
      <c r="F46" s="403">
        <f>'4.3'!G98</f>
        <v>0</v>
      </c>
      <c r="G46" s="403">
        <f>'4.3'!H98</f>
        <v>4125</v>
      </c>
      <c r="H46" s="403">
        <f>'4.3'!I98</f>
        <v>0</v>
      </c>
      <c r="I46" s="403">
        <f>'4.3'!J98</f>
        <v>0</v>
      </c>
      <c r="J46" s="403">
        <f>'4.3'!K98</f>
        <v>0</v>
      </c>
      <c r="K46" s="403">
        <f>'4.3'!L98</f>
        <v>0</v>
      </c>
      <c r="L46" s="403">
        <f>'4.3'!M98</f>
        <v>0</v>
      </c>
      <c r="M46" s="403">
        <f>'4.3'!O98</f>
        <v>2021</v>
      </c>
    </row>
    <row r="47" spans="1:13" ht="12.75">
      <c r="A47" s="483" t="s">
        <v>205</v>
      </c>
      <c r="B47" s="487"/>
      <c r="C47" s="487"/>
      <c r="D47" s="487"/>
      <c r="E47" s="487"/>
      <c r="F47" s="487"/>
      <c r="G47" s="487"/>
      <c r="H47" s="487"/>
      <c r="I47" s="487"/>
      <c r="J47" s="487"/>
      <c r="K47" s="487"/>
      <c r="L47" s="487"/>
      <c r="M47" s="488"/>
    </row>
    <row r="48" spans="1:13" ht="12.75">
      <c r="A48" s="485" t="s">
        <v>34</v>
      </c>
      <c r="B48" s="172">
        <f>SUM(C48:M48)</f>
        <v>458961</v>
      </c>
      <c r="C48" s="172">
        <f>'4.3'!D100</f>
        <v>379549</v>
      </c>
      <c r="D48" s="172">
        <f>'4.3'!E100</f>
        <v>31187</v>
      </c>
      <c r="E48" s="172">
        <f>'4.3'!F100</f>
        <v>0</v>
      </c>
      <c r="F48" s="172">
        <f>'4.3'!G100</f>
        <v>0</v>
      </c>
      <c r="G48" s="172">
        <f>'4.3'!H100</f>
        <v>48225</v>
      </c>
      <c r="H48" s="172">
        <f>'4.3'!I100</f>
        <v>0</v>
      </c>
      <c r="I48" s="172">
        <f>'4.3'!J100</f>
        <v>0</v>
      </c>
      <c r="J48" s="172">
        <f>'4.3'!K100</f>
        <v>0</v>
      </c>
      <c r="K48" s="172">
        <f>'4.3'!L100</f>
        <v>0</v>
      </c>
      <c r="L48" s="172">
        <f>'4.3'!M100</f>
        <v>0</v>
      </c>
      <c r="M48" s="172">
        <f>'4.3'!N100</f>
        <v>0</v>
      </c>
    </row>
    <row r="49" spans="1:13" ht="12.75">
      <c r="A49" s="486" t="s">
        <v>584</v>
      </c>
      <c r="B49" s="403">
        <f>SUM(C49:M49)</f>
        <v>463742</v>
      </c>
      <c r="C49" s="403">
        <f>'4.3'!D102</f>
        <v>379549</v>
      </c>
      <c r="D49" s="403">
        <f>'4.3'!E102</f>
        <v>32150</v>
      </c>
      <c r="E49" s="403">
        <f>'4.3'!F102</f>
        <v>0</v>
      </c>
      <c r="F49" s="403">
        <f>'4.3'!G102</f>
        <v>0</v>
      </c>
      <c r="G49" s="403">
        <f>'4.3'!H102</f>
        <v>48225</v>
      </c>
      <c r="H49" s="403">
        <f>'4.3'!I102</f>
        <v>0</v>
      </c>
      <c r="I49" s="403">
        <f>'4.3'!J102</f>
        <v>0</v>
      </c>
      <c r="J49" s="403">
        <f>'4.3'!K102</f>
        <v>0</v>
      </c>
      <c r="K49" s="403">
        <f>'4.3'!L102</f>
        <v>0</v>
      </c>
      <c r="L49" s="403">
        <f>'4.3'!M102</f>
        <v>0</v>
      </c>
      <c r="M49" s="403">
        <f>'4.3'!O102</f>
        <v>3818</v>
      </c>
    </row>
    <row r="50" spans="1:13" ht="12.75">
      <c r="A50" s="483" t="s">
        <v>111</v>
      </c>
      <c r="B50" s="487"/>
      <c r="C50" s="487"/>
      <c r="D50" s="487"/>
      <c r="E50" s="487"/>
      <c r="F50" s="487"/>
      <c r="G50" s="487"/>
      <c r="H50" s="487"/>
      <c r="I50" s="487"/>
      <c r="J50" s="487"/>
      <c r="K50" s="487"/>
      <c r="L50" s="487"/>
      <c r="M50" s="488"/>
    </row>
    <row r="51" spans="1:13" ht="12.75">
      <c r="A51" s="485" t="s">
        <v>34</v>
      </c>
      <c r="B51" s="172">
        <f>SUM(C51:M51)</f>
        <v>5027338</v>
      </c>
      <c r="C51" s="172">
        <f>C15+C18+C21+C24+C27+C30+C33+C36+C39+C42+C45+C48</f>
        <v>1346771</v>
      </c>
      <c r="D51" s="172">
        <f aca="true" t="shared" si="0" ref="D51:M52">D15+D18+D21+D24+D27+D30+D33+D36+D39+D42+D45+D48</f>
        <v>207561</v>
      </c>
      <c r="E51" s="172">
        <f t="shared" si="0"/>
        <v>0</v>
      </c>
      <c r="F51" s="172">
        <f t="shared" si="0"/>
        <v>993351</v>
      </c>
      <c r="G51" s="172">
        <f t="shared" si="0"/>
        <v>476718</v>
      </c>
      <c r="H51" s="172">
        <f t="shared" si="0"/>
        <v>17854</v>
      </c>
      <c r="I51" s="172">
        <f t="shared" si="0"/>
        <v>84010</v>
      </c>
      <c r="J51" s="172">
        <f t="shared" si="0"/>
        <v>30327</v>
      </c>
      <c r="K51" s="172">
        <f t="shared" si="0"/>
        <v>54895</v>
      </c>
      <c r="L51" s="172">
        <f t="shared" si="0"/>
        <v>0</v>
      </c>
      <c r="M51" s="172">
        <f t="shared" si="0"/>
        <v>1815851</v>
      </c>
    </row>
    <row r="52" spans="1:14" ht="12.75">
      <c r="A52" s="486" t="s">
        <v>584</v>
      </c>
      <c r="B52" s="403">
        <f>SUM(C52:M52)</f>
        <v>5173648</v>
      </c>
      <c r="C52" s="403">
        <f>C16+C19+C22+C25+C28+C31+C34+C37+C40+C43+C46+C49</f>
        <v>1336258</v>
      </c>
      <c r="D52" s="403">
        <f t="shared" si="0"/>
        <v>234886</v>
      </c>
      <c r="E52" s="403">
        <f t="shared" si="0"/>
        <v>0</v>
      </c>
      <c r="F52" s="403">
        <f t="shared" si="0"/>
        <v>1010331</v>
      </c>
      <c r="G52" s="403">
        <f t="shared" si="0"/>
        <v>485717</v>
      </c>
      <c r="H52" s="403">
        <f t="shared" si="0"/>
        <v>17870</v>
      </c>
      <c r="I52" s="403">
        <f t="shared" si="0"/>
        <v>61117</v>
      </c>
      <c r="J52" s="403">
        <f t="shared" si="0"/>
        <v>30327</v>
      </c>
      <c r="K52" s="403">
        <f t="shared" si="0"/>
        <v>54895</v>
      </c>
      <c r="L52" s="403">
        <f t="shared" si="0"/>
        <v>0</v>
      </c>
      <c r="M52" s="403">
        <f t="shared" si="0"/>
        <v>1942247</v>
      </c>
      <c r="N52" s="146">
        <f>SUM(C52:M52)</f>
        <v>5173648</v>
      </c>
    </row>
    <row r="54" ht="12.75">
      <c r="B54" s="489">
        <f>B16+B19+B22+B25+B28+B31+B34+B37+B40+B43+B46+B49</f>
        <v>5173648</v>
      </c>
    </row>
    <row r="55" ht="12.75" customHeight="1">
      <c r="C55" s="489"/>
    </row>
  </sheetData>
  <sheetProtection/>
  <mergeCells count="11">
    <mergeCell ref="H10:H12"/>
    <mergeCell ref="K10:L11"/>
    <mergeCell ref="M10:M12"/>
    <mergeCell ref="I13:J13"/>
    <mergeCell ref="K13:L13"/>
    <mergeCell ref="C10:C12"/>
    <mergeCell ref="I10:J11"/>
    <mergeCell ref="D10:D12"/>
    <mergeCell ref="E10:E12"/>
    <mergeCell ref="F10:F12"/>
    <mergeCell ref="G10:G12"/>
  </mergeCells>
  <printOptions horizontalCentered="1"/>
  <pageMargins left="0.3937007874015748" right="0.3937007874015748" top="0.7874015748031497" bottom="0.7874015748031497" header="0.5118110236220472" footer="0.5118110236220472"/>
  <pageSetup horizontalDpi="300" verticalDpi="300" orientation="landscape" paperSize="9" scale="70" r:id="rId1"/>
  <headerFooter alignWithMargins="0">
    <oddFooter>&amp;C&amp;P. oldal</oddFooter>
  </headerFooter>
</worksheet>
</file>

<file path=xl/worksheets/sheet3.xml><?xml version="1.0" encoding="utf-8"?>
<worksheet xmlns="http://schemas.openxmlformats.org/spreadsheetml/2006/main" xmlns:r="http://schemas.openxmlformats.org/officeDocument/2006/relationships">
  <dimension ref="A1:W886"/>
  <sheetViews>
    <sheetView zoomScalePageLayoutView="0" workbookViewId="0" topLeftCell="A1">
      <selection activeCell="A1" sqref="A1"/>
    </sheetView>
  </sheetViews>
  <sheetFormatPr defaultColWidth="9.140625" defaultRowHeight="12.75"/>
  <cols>
    <col min="1" max="1" width="42.421875" style="0" customWidth="1"/>
    <col min="2" max="2" width="11.140625" style="0" customWidth="1"/>
    <col min="3" max="3" width="10.7109375" style="193" customWidth="1"/>
    <col min="4" max="4" width="11.421875" style="0" customWidth="1"/>
    <col min="5" max="5" width="10.7109375" style="0" customWidth="1"/>
    <col min="6" max="6" width="13.57421875" style="0" customWidth="1"/>
    <col min="7" max="7" width="11.00390625" style="0" customWidth="1"/>
    <col min="8" max="8" width="10.7109375" style="0" customWidth="1"/>
    <col min="9" max="9" width="11.57421875" style="388" customWidth="1"/>
    <col min="10" max="10" width="10.7109375" style="0" customWidth="1"/>
    <col min="11" max="11" width="10.7109375" style="388" customWidth="1"/>
    <col min="12" max="12" width="10.7109375" style="373" customWidth="1"/>
    <col min="13" max="13" width="10.7109375" style="388" customWidth="1"/>
    <col min="14" max="14" width="10.7109375" style="0" customWidth="1"/>
    <col min="15" max="15" width="9.8515625" style="0" bestFit="1" customWidth="1"/>
  </cols>
  <sheetData>
    <row r="1" spans="1:14" ht="15.75">
      <c r="A1" s="4" t="s">
        <v>690</v>
      </c>
      <c r="B1" s="4"/>
      <c r="C1" s="6"/>
      <c r="D1" s="4"/>
      <c r="E1" s="4"/>
      <c r="F1" s="4"/>
      <c r="G1" s="4"/>
      <c r="H1" s="5"/>
      <c r="I1" s="25"/>
      <c r="J1" s="25"/>
      <c r="K1" s="25"/>
      <c r="L1" s="25"/>
      <c r="M1" s="25"/>
      <c r="N1" s="25"/>
    </row>
    <row r="2" spans="1:14" ht="15.75">
      <c r="A2" s="4"/>
      <c r="B2" s="4"/>
      <c r="C2" s="6"/>
      <c r="D2" s="4"/>
      <c r="E2" s="4"/>
      <c r="F2" s="4"/>
      <c r="G2" s="4"/>
      <c r="H2" s="5"/>
      <c r="I2" s="25"/>
      <c r="J2" s="25"/>
      <c r="K2" s="25"/>
      <c r="L2" s="25"/>
      <c r="M2" s="25"/>
      <c r="N2" s="62"/>
    </row>
    <row r="3" spans="1:14" ht="15.75">
      <c r="A3" s="4"/>
      <c r="B3" s="4"/>
      <c r="C3" s="6"/>
      <c r="D3" s="4"/>
      <c r="E3" s="4"/>
      <c r="F3" s="6"/>
      <c r="G3" s="6"/>
      <c r="H3" s="6" t="s">
        <v>134</v>
      </c>
      <c r="I3" s="25"/>
      <c r="J3" s="25"/>
      <c r="K3" s="25"/>
      <c r="L3" s="25"/>
      <c r="M3" s="25"/>
      <c r="N3" s="25"/>
    </row>
    <row r="4" spans="1:14" ht="15.75">
      <c r="A4" s="4"/>
      <c r="B4" s="4"/>
      <c r="C4" s="6"/>
      <c r="D4" s="4"/>
      <c r="E4" s="4"/>
      <c r="F4" s="6"/>
      <c r="G4" s="6"/>
      <c r="H4" s="6" t="s">
        <v>674</v>
      </c>
      <c r="I4" s="382"/>
      <c r="J4" s="5"/>
      <c r="K4" s="25"/>
      <c r="L4" s="25"/>
      <c r="M4" s="25"/>
      <c r="N4" s="25"/>
    </row>
    <row r="5" spans="1:14" ht="15.75">
      <c r="A5" s="6"/>
      <c r="B5" s="6"/>
      <c r="C5" s="6"/>
      <c r="D5" s="4"/>
      <c r="E5" s="4"/>
      <c r="F5" s="6"/>
      <c r="G5" s="6"/>
      <c r="H5" s="6" t="s">
        <v>2</v>
      </c>
      <c r="I5" s="25"/>
      <c r="J5" s="25"/>
      <c r="K5" s="25"/>
      <c r="L5" s="25"/>
      <c r="M5" s="25"/>
      <c r="N5" s="25"/>
    </row>
    <row r="6" spans="1:14" ht="12.75">
      <c r="A6" s="5"/>
      <c r="B6" s="5"/>
      <c r="C6" s="191"/>
      <c r="D6" s="5"/>
      <c r="E6" s="5"/>
      <c r="F6" s="5"/>
      <c r="G6" s="5"/>
      <c r="H6" s="5"/>
      <c r="I6" s="25"/>
      <c r="J6" s="581"/>
      <c r="K6" s="25"/>
      <c r="L6" s="581"/>
      <c r="M6" s="382"/>
      <c r="N6" s="389" t="s">
        <v>28</v>
      </c>
    </row>
    <row r="7" spans="1:14" ht="12.75" customHeight="1">
      <c r="A7" s="7" t="s">
        <v>29</v>
      </c>
      <c r="B7" s="7"/>
      <c r="C7" s="7" t="s">
        <v>30</v>
      </c>
      <c r="D7" s="595" t="s">
        <v>211</v>
      </c>
      <c r="E7" s="595" t="s">
        <v>218</v>
      </c>
      <c r="F7" s="595" t="s">
        <v>207</v>
      </c>
      <c r="G7" s="595" t="s">
        <v>160</v>
      </c>
      <c r="H7" s="595" t="s">
        <v>179</v>
      </c>
      <c r="I7" s="595" t="s">
        <v>181</v>
      </c>
      <c r="J7" s="598" t="s">
        <v>208</v>
      </c>
      <c r="K7" s="599"/>
      <c r="L7" s="598" t="s">
        <v>209</v>
      </c>
      <c r="M7" s="599"/>
      <c r="N7" s="601" t="s">
        <v>490</v>
      </c>
    </row>
    <row r="8" spans="1:14" ht="12.75">
      <c r="A8" s="18" t="s">
        <v>31</v>
      </c>
      <c r="B8" s="18"/>
      <c r="C8" s="18" t="s">
        <v>32</v>
      </c>
      <c r="D8" s="596"/>
      <c r="E8" s="596"/>
      <c r="F8" s="596"/>
      <c r="G8" s="596"/>
      <c r="H8" s="596"/>
      <c r="I8" s="596"/>
      <c r="J8" s="598"/>
      <c r="K8" s="600"/>
      <c r="L8" s="598"/>
      <c r="M8" s="600"/>
      <c r="N8" s="602"/>
    </row>
    <row r="9" spans="1:14" ht="34.5" customHeight="1">
      <c r="A9" s="8"/>
      <c r="B9" s="8"/>
      <c r="C9" s="8" t="s">
        <v>33</v>
      </c>
      <c r="D9" s="597"/>
      <c r="E9" s="597"/>
      <c r="F9" s="597"/>
      <c r="G9" s="597"/>
      <c r="H9" s="597"/>
      <c r="I9" s="597"/>
      <c r="J9" s="470" t="s">
        <v>590</v>
      </c>
      <c r="K9" s="9" t="s">
        <v>126</v>
      </c>
      <c r="L9" s="9" t="s">
        <v>590</v>
      </c>
      <c r="M9" s="470" t="s">
        <v>126</v>
      </c>
      <c r="N9" s="603"/>
    </row>
    <row r="10" spans="1:14" ht="12.75">
      <c r="A10" s="7" t="s">
        <v>8</v>
      </c>
      <c r="B10" s="7"/>
      <c r="C10" s="7" t="s">
        <v>9</v>
      </c>
      <c r="D10" s="7" t="s">
        <v>10</v>
      </c>
      <c r="E10" s="7" t="s">
        <v>11</v>
      </c>
      <c r="F10" s="7" t="s">
        <v>12</v>
      </c>
      <c r="G10" s="9" t="s">
        <v>13</v>
      </c>
      <c r="H10" s="7" t="s">
        <v>14</v>
      </c>
      <c r="I10" s="9" t="s">
        <v>15</v>
      </c>
      <c r="J10" s="604" t="s">
        <v>16</v>
      </c>
      <c r="K10" s="605"/>
      <c r="L10" s="604" t="s">
        <v>17</v>
      </c>
      <c r="M10" s="605"/>
      <c r="N10" s="390">
        <v>11</v>
      </c>
    </row>
    <row r="11" spans="1:15" ht="12.75">
      <c r="A11" s="13" t="s">
        <v>219</v>
      </c>
      <c r="B11" s="381"/>
      <c r="C11" s="7"/>
      <c r="D11" s="119"/>
      <c r="E11" s="115"/>
      <c r="F11" s="377"/>
      <c r="G11" s="115"/>
      <c r="H11" s="119"/>
      <c r="I11" s="115"/>
      <c r="J11" s="119"/>
      <c r="K11" s="115"/>
      <c r="L11" s="115"/>
      <c r="M11" s="117"/>
      <c r="N11" s="117"/>
      <c r="O11" t="s">
        <v>309</v>
      </c>
    </row>
    <row r="12" spans="1:15" s="62" customFormat="1" ht="12.75">
      <c r="A12" s="382" t="s">
        <v>46</v>
      </c>
      <c r="B12" s="221" t="s">
        <v>168</v>
      </c>
      <c r="C12" s="244">
        <f>SUM(D12:N12)</f>
        <v>0</v>
      </c>
      <c r="D12" s="112"/>
      <c r="E12" s="90">
        <v>0</v>
      </c>
      <c r="F12" s="90"/>
      <c r="G12" s="90">
        <v>0</v>
      </c>
      <c r="H12" s="90">
        <v>0</v>
      </c>
      <c r="I12" s="90">
        <v>0</v>
      </c>
      <c r="J12" s="112">
        <v>0</v>
      </c>
      <c r="K12" s="112">
        <v>0</v>
      </c>
      <c r="L12" s="90"/>
      <c r="M12" s="112">
        <v>0</v>
      </c>
      <c r="N12" s="120">
        <v>0</v>
      </c>
      <c r="O12" s="378">
        <f>SUM(D12:N12)</f>
        <v>0</v>
      </c>
    </row>
    <row r="13" spans="1:15" s="62" customFormat="1" ht="12.75">
      <c r="A13" s="391" t="s">
        <v>568</v>
      </c>
      <c r="B13" s="371"/>
      <c r="C13" s="372">
        <f>SUM(D13:N13)</f>
        <v>0</v>
      </c>
      <c r="D13" s="375"/>
      <c r="E13" s="114"/>
      <c r="F13" s="114"/>
      <c r="G13" s="114"/>
      <c r="H13" s="114"/>
      <c r="I13" s="114"/>
      <c r="J13" s="375"/>
      <c r="K13" s="375"/>
      <c r="L13" s="114"/>
      <c r="M13" s="375"/>
      <c r="N13" s="392"/>
      <c r="O13" s="378"/>
    </row>
    <row r="14" spans="1:15" s="62" customFormat="1" ht="12.75">
      <c r="A14" s="383" t="s">
        <v>305</v>
      </c>
      <c r="B14" s="221"/>
      <c r="C14" s="244"/>
      <c r="D14" s="112"/>
      <c r="E14" s="90"/>
      <c r="F14" s="90"/>
      <c r="G14" s="90"/>
      <c r="H14" s="90"/>
      <c r="I14" s="90"/>
      <c r="J14" s="112"/>
      <c r="K14" s="112"/>
      <c r="L14" s="90"/>
      <c r="M14" s="112"/>
      <c r="N14" s="120"/>
      <c r="O14" s="378">
        <f aca="true" t="shared" si="0" ref="O14:O120">SUM(D14:N14)</f>
        <v>0</v>
      </c>
    </row>
    <row r="15" spans="1:15" s="62" customFormat="1" ht="12.75">
      <c r="A15" s="382" t="s">
        <v>46</v>
      </c>
      <c r="B15" s="221" t="s">
        <v>166</v>
      </c>
      <c r="C15" s="244">
        <f>SUM(D15:N15)</f>
        <v>0</v>
      </c>
      <c r="D15" s="112"/>
      <c r="E15" s="90"/>
      <c r="F15" s="90"/>
      <c r="G15" s="90"/>
      <c r="H15" s="90"/>
      <c r="I15" s="90"/>
      <c r="J15" s="112"/>
      <c r="K15" s="112"/>
      <c r="L15" s="90"/>
      <c r="M15" s="112"/>
      <c r="N15" s="120"/>
      <c r="O15" s="378">
        <f t="shared" si="0"/>
        <v>0</v>
      </c>
    </row>
    <row r="16" spans="1:15" s="62" customFormat="1" ht="12.75">
      <c r="A16" s="391" t="s">
        <v>568</v>
      </c>
      <c r="B16" s="371"/>
      <c r="C16" s="372">
        <f>SUM(D16:N16)</f>
        <v>0</v>
      </c>
      <c r="D16" s="375"/>
      <c r="E16" s="114"/>
      <c r="F16" s="114"/>
      <c r="G16" s="114"/>
      <c r="H16" s="114"/>
      <c r="I16" s="114"/>
      <c r="J16" s="375"/>
      <c r="K16" s="375"/>
      <c r="L16" s="114"/>
      <c r="M16" s="375"/>
      <c r="N16" s="392"/>
      <c r="O16" s="378"/>
    </row>
    <row r="17" spans="1:15" s="62" customFormat="1" ht="12.75">
      <c r="A17" s="384" t="s">
        <v>322</v>
      </c>
      <c r="B17" s="18"/>
      <c r="C17" s="18"/>
      <c r="D17" s="112"/>
      <c r="E17" s="90"/>
      <c r="F17" s="90"/>
      <c r="G17" s="90"/>
      <c r="H17" s="90"/>
      <c r="I17" s="90"/>
      <c r="J17" s="112"/>
      <c r="K17" s="112"/>
      <c r="L17" s="90"/>
      <c r="M17" s="112"/>
      <c r="N17" s="120"/>
      <c r="O17" s="378">
        <f t="shared" si="0"/>
        <v>0</v>
      </c>
    </row>
    <row r="18" spans="1:15" s="62" customFormat="1" ht="12.75">
      <c r="A18" s="382" t="s">
        <v>46</v>
      </c>
      <c r="B18" s="221" t="s">
        <v>166</v>
      </c>
      <c r="C18" s="244">
        <f>SUM(D18:N18)</f>
        <v>1343</v>
      </c>
      <c r="D18" s="112"/>
      <c r="E18" s="90">
        <v>0</v>
      </c>
      <c r="F18" s="90">
        <v>0</v>
      </c>
      <c r="G18" s="90">
        <v>0</v>
      </c>
      <c r="H18" s="90">
        <v>1343</v>
      </c>
      <c r="I18" s="90">
        <v>0</v>
      </c>
      <c r="J18" s="112">
        <v>0</v>
      </c>
      <c r="K18" s="112">
        <v>0</v>
      </c>
      <c r="L18" s="90"/>
      <c r="M18" s="112">
        <v>0</v>
      </c>
      <c r="N18" s="120">
        <v>0</v>
      </c>
      <c r="O18" s="378">
        <f t="shared" si="0"/>
        <v>1343</v>
      </c>
    </row>
    <row r="19" spans="1:15" s="62" customFormat="1" ht="12.75">
      <c r="A19" s="391" t="s">
        <v>568</v>
      </c>
      <c r="B19" s="371"/>
      <c r="C19" s="372">
        <f>SUM(D19:N19)</f>
        <v>1343</v>
      </c>
      <c r="D19" s="375"/>
      <c r="E19" s="114"/>
      <c r="F19" s="114"/>
      <c r="G19" s="114"/>
      <c r="H19" s="114">
        <f>H18</f>
        <v>1343</v>
      </c>
      <c r="I19" s="114"/>
      <c r="J19" s="375"/>
      <c r="K19" s="375"/>
      <c r="L19" s="114"/>
      <c r="M19" s="375"/>
      <c r="N19" s="392"/>
      <c r="O19" s="378"/>
    </row>
    <row r="20" spans="1:15" s="62" customFormat="1" ht="12.75">
      <c r="A20" s="385" t="s">
        <v>328</v>
      </c>
      <c r="B20" s="221"/>
      <c r="C20" s="244"/>
      <c r="D20" s="112"/>
      <c r="E20" s="90"/>
      <c r="F20" s="90"/>
      <c r="G20" s="90"/>
      <c r="H20" s="90"/>
      <c r="I20" s="90"/>
      <c r="J20" s="112"/>
      <c r="K20" s="112"/>
      <c r="L20" s="90"/>
      <c r="M20" s="112"/>
      <c r="N20" s="120"/>
      <c r="O20" s="378">
        <f t="shared" si="0"/>
        <v>0</v>
      </c>
    </row>
    <row r="21" spans="1:15" s="62" customFormat="1" ht="12.75">
      <c r="A21" s="382" t="s">
        <v>46</v>
      </c>
      <c r="B21" s="221" t="s">
        <v>166</v>
      </c>
      <c r="C21" s="244">
        <f>SUM(D21:N21)</f>
        <v>0</v>
      </c>
      <c r="D21" s="112"/>
      <c r="E21" s="90"/>
      <c r="F21" s="90"/>
      <c r="G21" s="90"/>
      <c r="H21" s="90"/>
      <c r="I21" s="90"/>
      <c r="J21" s="112"/>
      <c r="K21" s="112"/>
      <c r="L21" s="90"/>
      <c r="M21" s="112"/>
      <c r="N21" s="120"/>
      <c r="O21" s="378">
        <f t="shared" si="0"/>
        <v>0</v>
      </c>
    </row>
    <row r="22" spans="1:15" s="62" customFormat="1" ht="12.75">
      <c r="A22" s="391" t="s">
        <v>568</v>
      </c>
      <c r="B22" s="371"/>
      <c r="C22" s="372">
        <f>SUM(D22:N22)</f>
        <v>0</v>
      </c>
      <c r="D22" s="375"/>
      <c r="E22" s="114"/>
      <c r="F22" s="114"/>
      <c r="G22" s="114"/>
      <c r="H22" s="114"/>
      <c r="I22" s="114"/>
      <c r="J22" s="375"/>
      <c r="K22" s="375"/>
      <c r="L22" s="114"/>
      <c r="M22" s="375"/>
      <c r="N22" s="392"/>
      <c r="O22" s="378"/>
    </row>
    <row r="23" spans="1:15" s="62" customFormat="1" ht="12.75">
      <c r="A23" s="384" t="s">
        <v>329</v>
      </c>
      <c r="B23" s="18"/>
      <c r="C23" s="18"/>
      <c r="D23" s="112"/>
      <c r="E23" s="90"/>
      <c r="F23" s="90"/>
      <c r="G23" s="90"/>
      <c r="H23" s="90"/>
      <c r="I23" s="115"/>
      <c r="J23" s="112"/>
      <c r="K23" s="112"/>
      <c r="L23" s="90"/>
      <c r="M23" s="112"/>
      <c r="N23" s="120"/>
      <c r="O23" s="378">
        <f t="shared" si="0"/>
        <v>0</v>
      </c>
    </row>
    <row r="24" spans="1:15" s="62" customFormat="1" ht="12.75">
      <c r="A24" s="382" t="s">
        <v>46</v>
      </c>
      <c r="B24" s="221" t="s">
        <v>166</v>
      </c>
      <c r="C24" s="244">
        <f>SUM(D24:N24)</f>
        <v>139971</v>
      </c>
      <c r="D24" s="112"/>
      <c r="E24" s="90"/>
      <c r="F24" s="90"/>
      <c r="G24" s="90"/>
      <c r="H24" s="90">
        <v>122133</v>
      </c>
      <c r="I24" s="387">
        <v>17838</v>
      </c>
      <c r="J24" s="90"/>
      <c r="K24" s="388"/>
      <c r="L24" s="90"/>
      <c r="M24" s="112"/>
      <c r="N24" s="120"/>
      <c r="O24" s="378">
        <f t="shared" si="0"/>
        <v>139971</v>
      </c>
    </row>
    <row r="25" spans="1:15" s="62" customFormat="1" ht="12.75">
      <c r="A25" s="391" t="s">
        <v>568</v>
      </c>
      <c r="B25" s="371"/>
      <c r="C25" s="372">
        <f>SUM(D25:N25)</f>
        <v>139971</v>
      </c>
      <c r="D25" s="375"/>
      <c r="E25" s="114"/>
      <c r="F25" s="114"/>
      <c r="G25" s="114"/>
      <c r="H25" s="114">
        <f>H24</f>
        <v>122133</v>
      </c>
      <c r="I25" s="114">
        <f aca="true" t="shared" si="1" ref="I25:N25">I24</f>
        <v>17838</v>
      </c>
      <c r="J25" s="114">
        <f t="shared" si="1"/>
        <v>0</v>
      </c>
      <c r="K25" s="114">
        <f t="shared" si="1"/>
        <v>0</v>
      </c>
      <c r="L25" s="114">
        <f t="shared" si="1"/>
        <v>0</v>
      </c>
      <c r="M25" s="114">
        <f t="shared" si="1"/>
        <v>0</v>
      </c>
      <c r="N25" s="114">
        <f t="shared" si="1"/>
        <v>0</v>
      </c>
      <c r="O25" s="378"/>
    </row>
    <row r="26" spans="1:15" s="62" customFormat="1" ht="12.75">
      <c r="A26" s="386" t="s">
        <v>330</v>
      </c>
      <c r="B26" s="18"/>
      <c r="C26" s="244"/>
      <c r="D26" s="112"/>
      <c r="E26" s="90"/>
      <c r="F26" s="90"/>
      <c r="G26" s="90"/>
      <c r="H26" s="125"/>
      <c r="I26" s="398"/>
      <c r="J26" s="115"/>
      <c r="K26" s="388"/>
      <c r="L26" s="90"/>
      <c r="M26" s="112"/>
      <c r="N26" s="120"/>
      <c r="O26" s="378">
        <f t="shared" si="0"/>
        <v>0</v>
      </c>
    </row>
    <row r="27" spans="1:15" s="62" customFormat="1" ht="12.75">
      <c r="A27" s="382" t="s">
        <v>46</v>
      </c>
      <c r="B27" s="221" t="s">
        <v>166</v>
      </c>
      <c r="C27" s="244">
        <f>SUM(D27:N27)</f>
        <v>0</v>
      </c>
      <c r="D27" s="112"/>
      <c r="E27" s="90"/>
      <c r="F27" s="90"/>
      <c r="G27" s="90"/>
      <c r="H27" s="125"/>
      <c r="I27" s="387"/>
      <c r="J27" s="90"/>
      <c r="K27" s="388"/>
      <c r="L27" s="90"/>
      <c r="M27" s="112"/>
      <c r="N27" s="120"/>
      <c r="O27" s="378">
        <f t="shared" si="0"/>
        <v>0</v>
      </c>
    </row>
    <row r="28" spans="1:15" s="62" customFormat="1" ht="12.75">
      <c r="A28" s="391" t="s">
        <v>568</v>
      </c>
      <c r="B28" s="371"/>
      <c r="C28" s="372">
        <f>SUM(D28:N28)</f>
        <v>0</v>
      </c>
      <c r="D28" s="375"/>
      <c r="E28" s="114"/>
      <c r="F28" s="114"/>
      <c r="G28" s="114"/>
      <c r="H28" s="376"/>
      <c r="I28" s="114"/>
      <c r="J28" s="375"/>
      <c r="K28" s="375"/>
      <c r="L28" s="114"/>
      <c r="M28" s="375"/>
      <c r="N28" s="392"/>
      <c r="O28" s="378"/>
    </row>
    <row r="29" spans="1:15" s="62" customFormat="1" ht="12.75">
      <c r="A29" s="384" t="s">
        <v>331</v>
      </c>
      <c r="B29" s="18"/>
      <c r="C29" s="18"/>
      <c r="D29" s="112"/>
      <c r="E29" s="90"/>
      <c r="F29" s="90"/>
      <c r="G29" s="90"/>
      <c r="H29" s="90"/>
      <c r="I29" s="90"/>
      <c r="J29" s="112"/>
      <c r="K29" s="112"/>
      <c r="L29" s="90"/>
      <c r="M29" s="112"/>
      <c r="N29" s="120"/>
      <c r="O29" s="378">
        <f t="shared" si="0"/>
        <v>0</v>
      </c>
    </row>
    <row r="30" spans="1:15" s="62" customFormat="1" ht="12.75">
      <c r="A30" s="382" t="s">
        <v>46</v>
      </c>
      <c r="B30" s="221" t="s">
        <v>166</v>
      </c>
      <c r="C30" s="244">
        <f aca="true" t="shared" si="2" ref="C30:C35">SUM(D30:N30)</f>
        <v>639361</v>
      </c>
      <c r="D30" s="112"/>
      <c r="E30" s="90">
        <v>583974</v>
      </c>
      <c r="F30" s="90"/>
      <c r="G30" s="90"/>
      <c r="H30" s="90"/>
      <c r="I30" s="90"/>
      <c r="J30" s="112">
        <v>0</v>
      </c>
      <c r="K30" s="112"/>
      <c r="L30" s="90"/>
      <c r="M30" s="112"/>
      <c r="N30" s="379">
        <v>55387</v>
      </c>
      <c r="O30" s="378">
        <f t="shared" si="0"/>
        <v>639361</v>
      </c>
    </row>
    <row r="31" spans="1:15" s="62" customFormat="1" ht="12.75">
      <c r="A31" s="382" t="s">
        <v>633</v>
      </c>
      <c r="B31" s="221"/>
      <c r="C31" s="244">
        <f t="shared" si="2"/>
        <v>1474</v>
      </c>
      <c r="D31" s="112"/>
      <c r="E31" s="112">
        <v>1474</v>
      </c>
      <c r="F31" s="112"/>
      <c r="G31" s="112"/>
      <c r="H31" s="112"/>
      <c r="I31" s="112"/>
      <c r="J31" s="112"/>
      <c r="K31" s="112"/>
      <c r="L31" s="112"/>
      <c r="M31" s="112"/>
      <c r="N31" s="379"/>
      <c r="O31" s="378">
        <f t="shared" si="0"/>
        <v>1474</v>
      </c>
    </row>
    <row r="32" spans="1:15" s="62" customFormat="1" ht="12.75">
      <c r="A32" s="382" t="s">
        <v>634</v>
      </c>
      <c r="B32" s="221"/>
      <c r="C32" s="244">
        <f t="shared" si="2"/>
        <v>1684</v>
      </c>
      <c r="D32" s="112"/>
      <c r="E32" s="112">
        <v>1684</v>
      </c>
      <c r="F32" s="112"/>
      <c r="G32" s="112"/>
      <c r="H32" s="112"/>
      <c r="I32" s="112"/>
      <c r="J32" s="112"/>
      <c r="K32" s="112"/>
      <c r="L32" s="112"/>
      <c r="M32" s="112"/>
      <c r="N32" s="379"/>
      <c r="O32" s="378">
        <f t="shared" si="0"/>
        <v>1684</v>
      </c>
    </row>
    <row r="33" spans="1:15" s="62" customFormat="1" ht="12.75">
      <c r="A33" s="382" t="s">
        <v>635</v>
      </c>
      <c r="B33" s="221"/>
      <c r="C33" s="244">
        <f t="shared" si="2"/>
        <v>208</v>
      </c>
      <c r="D33" s="112"/>
      <c r="E33" s="112">
        <v>208</v>
      </c>
      <c r="F33" s="112"/>
      <c r="G33" s="112"/>
      <c r="H33" s="112"/>
      <c r="I33" s="112"/>
      <c r="J33" s="112"/>
      <c r="K33" s="112"/>
      <c r="L33" s="112"/>
      <c r="M33" s="112"/>
      <c r="N33" s="379"/>
      <c r="O33" s="378">
        <f t="shared" si="0"/>
        <v>208</v>
      </c>
    </row>
    <row r="34" spans="1:15" s="62" customFormat="1" ht="12.75">
      <c r="A34" s="382" t="s">
        <v>636</v>
      </c>
      <c r="B34" s="221"/>
      <c r="C34" s="244">
        <f t="shared" si="2"/>
        <v>19527</v>
      </c>
      <c r="D34" s="112"/>
      <c r="E34" s="112">
        <v>19527</v>
      </c>
      <c r="F34" s="112"/>
      <c r="G34" s="112"/>
      <c r="H34" s="112"/>
      <c r="I34" s="112"/>
      <c r="J34" s="112"/>
      <c r="K34" s="112"/>
      <c r="L34" s="112"/>
      <c r="M34" s="112"/>
      <c r="N34" s="379"/>
      <c r="O34" s="378">
        <f t="shared" si="0"/>
        <v>19527</v>
      </c>
    </row>
    <row r="35" spans="1:15" s="62" customFormat="1" ht="12.75">
      <c r="A35" s="382" t="s">
        <v>610</v>
      </c>
      <c r="B35" s="221"/>
      <c r="C35" s="244">
        <f t="shared" si="2"/>
        <v>22893</v>
      </c>
      <c r="D35" s="112"/>
      <c r="E35" s="112">
        <f>SUM(E31:E34)</f>
        <v>22893</v>
      </c>
      <c r="F35" s="112"/>
      <c r="G35" s="112"/>
      <c r="H35" s="112"/>
      <c r="I35" s="112"/>
      <c r="J35" s="112"/>
      <c r="K35" s="112"/>
      <c r="L35" s="112"/>
      <c r="M35" s="112"/>
      <c r="N35" s="379"/>
      <c r="O35" s="378">
        <f t="shared" si="0"/>
        <v>22893</v>
      </c>
    </row>
    <row r="36" spans="1:15" s="62" customFormat="1" ht="12.75">
      <c r="A36" s="391" t="s">
        <v>568</v>
      </c>
      <c r="B36" s="371"/>
      <c r="C36" s="372">
        <f>C30+C35</f>
        <v>662254</v>
      </c>
      <c r="D36" s="372">
        <f aca="true" t="shared" si="3" ref="D36:M36">D30+D35</f>
        <v>0</v>
      </c>
      <c r="E36" s="372">
        <f t="shared" si="3"/>
        <v>606867</v>
      </c>
      <c r="F36" s="372">
        <f t="shared" si="3"/>
        <v>0</v>
      </c>
      <c r="G36" s="372">
        <f t="shared" si="3"/>
        <v>0</v>
      </c>
      <c r="H36" s="372">
        <f t="shared" si="3"/>
        <v>0</v>
      </c>
      <c r="I36" s="372">
        <f t="shared" si="3"/>
        <v>0</v>
      </c>
      <c r="J36" s="372">
        <f t="shared" si="3"/>
        <v>0</v>
      </c>
      <c r="K36" s="372">
        <f t="shared" si="3"/>
        <v>0</v>
      </c>
      <c r="L36" s="372">
        <f t="shared" si="3"/>
        <v>0</v>
      </c>
      <c r="M36" s="372">
        <f t="shared" si="3"/>
        <v>0</v>
      </c>
      <c r="N36" s="375">
        <f>N30</f>
        <v>55387</v>
      </c>
      <c r="O36" s="378">
        <f t="shared" si="0"/>
        <v>662254</v>
      </c>
    </row>
    <row r="37" spans="1:15" s="62" customFormat="1" ht="12.75">
      <c r="A37" s="386" t="s">
        <v>332</v>
      </c>
      <c r="B37" s="18"/>
      <c r="C37" s="244"/>
      <c r="D37" s="112"/>
      <c r="E37" s="90"/>
      <c r="F37" s="90"/>
      <c r="G37" s="90"/>
      <c r="H37" s="90"/>
      <c r="I37" s="90"/>
      <c r="J37" s="112"/>
      <c r="K37" s="112"/>
      <c r="L37" s="90"/>
      <c r="M37" s="112"/>
      <c r="N37" s="120"/>
      <c r="O37" s="378">
        <f t="shared" si="0"/>
        <v>0</v>
      </c>
    </row>
    <row r="38" spans="1:15" s="62" customFormat="1" ht="12.75">
      <c r="A38" s="382" t="s">
        <v>165</v>
      </c>
      <c r="B38" s="221" t="s">
        <v>166</v>
      </c>
      <c r="C38" s="244">
        <f>SUM(D38:N38)</f>
        <v>0</v>
      </c>
      <c r="D38" s="112"/>
      <c r="E38" s="90"/>
      <c r="F38" s="90"/>
      <c r="G38" s="90"/>
      <c r="H38" s="90"/>
      <c r="I38" s="90"/>
      <c r="J38" s="112"/>
      <c r="K38" s="112"/>
      <c r="L38" s="90"/>
      <c r="M38" s="112"/>
      <c r="N38" s="120"/>
      <c r="O38" s="378">
        <f t="shared" si="0"/>
        <v>0</v>
      </c>
    </row>
    <row r="39" spans="1:15" s="62" customFormat="1" ht="12.75">
      <c r="A39" s="391" t="s">
        <v>568</v>
      </c>
      <c r="B39" s="371"/>
      <c r="C39" s="372">
        <f>SUM(D39:N39)</f>
        <v>0</v>
      </c>
      <c r="D39" s="375"/>
      <c r="E39" s="114"/>
      <c r="F39" s="114"/>
      <c r="G39" s="114"/>
      <c r="H39" s="114"/>
      <c r="I39" s="114"/>
      <c r="J39" s="375"/>
      <c r="K39" s="375"/>
      <c r="L39" s="114"/>
      <c r="M39" s="375"/>
      <c r="N39" s="392"/>
      <c r="O39" s="378"/>
    </row>
    <row r="40" spans="1:15" s="62" customFormat="1" ht="12.75">
      <c r="A40" s="384" t="s">
        <v>333</v>
      </c>
      <c r="B40" s="18"/>
      <c r="C40" s="18"/>
      <c r="D40" s="112"/>
      <c r="E40" s="90"/>
      <c r="F40" s="90"/>
      <c r="G40" s="90"/>
      <c r="H40" s="90"/>
      <c r="I40" s="90"/>
      <c r="J40" s="112"/>
      <c r="K40" s="112"/>
      <c r="L40" s="90"/>
      <c r="M40" s="112"/>
      <c r="N40" s="120"/>
      <c r="O40" s="378">
        <f t="shared" si="0"/>
        <v>0</v>
      </c>
    </row>
    <row r="41" spans="1:15" s="62" customFormat="1" ht="12.75">
      <c r="A41" s="382" t="s">
        <v>165</v>
      </c>
      <c r="B41" s="221" t="s">
        <v>166</v>
      </c>
      <c r="C41" s="244">
        <f>SUM(D41:N41)</f>
        <v>1360464</v>
      </c>
      <c r="D41" s="112"/>
      <c r="E41" s="90"/>
      <c r="F41" s="90"/>
      <c r="G41" s="90"/>
      <c r="H41" s="90"/>
      <c r="I41" s="90"/>
      <c r="J41" s="112"/>
      <c r="K41" s="112"/>
      <c r="L41" s="90"/>
      <c r="M41" s="112"/>
      <c r="N41" s="379">
        <v>1360464</v>
      </c>
      <c r="O41" s="378">
        <f t="shared" si="0"/>
        <v>1360464</v>
      </c>
    </row>
    <row r="42" spans="1:15" s="62" customFormat="1" ht="12.75">
      <c r="A42" s="382" t="s">
        <v>641</v>
      </c>
      <c r="B42" s="221"/>
      <c r="C42" s="244">
        <f>SUM(D42:N42)</f>
        <v>33007</v>
      </c>
      <c r="D42" s="112"/>
      <c r="E42" s="90"/>
      <c r="F42" s="90"/>
      <c r="G42" s="90"/>
      <c r="H42" s="90"/>
      <c r="I42" s="90"/>
      <c r="J42" s="112"/>
      <c r="K42" s="112"/>
      <c r="L42" s="90"/>
      <c r="M42" s="112"/>
      <c r="N42" s="379">
        <v>33007</v>
      </c>
      <c r="O42" s="378">
        <f t="shared" si="0"/>
        <v>33007</v>
      </c>
    </row>
    <row r="43" spans="1:15" s="62" customFormat="1" ht="12.75">
      <c r="A43" s="382" t="s">
        <v>610</v>
      </c>
      <c r="B43" s="221"/>
      <c r="C43" s="244">
        <f>SUM(D43:N43)</f>
        <v>33007</v>
      </c>
      <c r="D43" s="112"/>
      <c r="E43" s="90"/>
      <c r="F43" s="90"/>
      <c r="G43" s="90"/>
      <c r="H43" s="90"/>
      <c r="I43" s="90"/>
      <c r="J43" s="112"/>
      <c r="K43" s="112"/>
      <c r="L43" s="90"/>
      <c r="M43" s="112"/>
      <c r="N43" s="379">
        <f>N42</f>
        <v>33007</v>
      </c>
      <c r="O43" s="378">
        <f t="shared" si="0"/>
        <v>33007</v>
      </c>
    </row>
    <row r="44" spans="1:15" s="62" customFormat="1" ht="12.75">
      <c r="A44" s="391" t="s">
        <v>568</v>
      </c>
      <c r="B44" s="371"/>
      <c r="C44" s="372">
        <f>C41+C43</f>
        <v>1393471</v>
      </c>
      <c r="D44" s="372">
        <f aca="true" t="shared" si="4" ref="D44:N44">D41+D43</f>
        <v>0</v>
      </c>
      <c r="E44" s="372">
        <f t="shared" si="4"/>
        <v>0</v>
      </c>
      <c r="F44" s="372">
        <f t="shared" si="4"/>
        <v>0</v>
      </c>
      <c r="G44" s="372">
        <f t="shared" si="4"/>
        <v>0</v>
      </c>
      <c r="H44" s="372">
        <f t="shared" si="4"/>
        <v>0</v>
      </c>
      <c r="I44" s="372">
        <f t="shared" si="4"/>
        <v>0</v>
      </c>
      <c r="J44" s="372">
        <f t="shared" si="4"/>
        <v>0</v>
      </c>
      <c r="K44" s="372">
        <f t="shared" si="4"/>
        <v>0</v>
      </c>
      <c r="L44" s="372">
        <f t="shared" si="4"/>
        <v>0</v>
      </c>
      <c r="M44" s="372">
        <f t="shared" si="4"/>
        <v>0</v>
      </c>
      <c r="N44" s="372">
        <f t="shared" si="4"/>
        <v>1393471</v>
      </c>
      <c r="O44" s="378">
        <f t="shared" si="0"/>
        <v>1393471</v>
      </c>
    </row>
    <row r="45" spans="1:15" s="62" customFormat="1" ht="12.75">
      <c r="A45" s="384" t="s">
        <v>334</v>
      </c>
      <c r="B45" s="18"/>
      <c r="C45" s="18"/>
      <c r="D45" s="112"/>
      <c r="E45" s="90"/>
      <c r="F45" s="90"/>
      <c r="G45" s="90"/>
      <c r="H45" s="90"/>
      <c r="I45" s="90"/>
      <c r="J45" s="112"/>
      <c r="K45" s="112"/>
      <c r="L45" s="90"/>
      <c r="M45" s="112"/>
      <c r="N45" s="120"/>
      <c r="O45" s="378">
        <f t="shared" si="0"/>
        <v>0</v>
      </c>
    </row>
    <row r="46" spans="1:15" s="62" customFormat="1" ht="12.75">
      <c r="A46" s="382" t="s">
        <v>157</v>
      </c>
      <c r="B46" s="221" t="s">
        <v>166</v>
      </c>
      <c r="C46" s="244">
        <f>SUM(D46:N46)</f>
        <v>47702</v>
      </c>
      <c r="D46" s="112"/>
      <c r="E46" s="90">
        <v>47702</v>
      </c>
      <c r="F46" s="90"/>
      <c r="G46" s="90"/>
      <c r="H46" s="190"/>
      <c r="I46" s="90"/>
      <c r="J46" s="112">
        <v>0</v>
      </c>
      <c r="K46" s="112"/>
      <c r="L46" s="90"/>
      <c r="M46" s="112"/>
      <c r="N46" s="120"/>
      <c r="O46" s="378">
        <f t="shared" si="0"/>
        <v>47702</v>
      </c>
    </row>
    <row r="47" spans="1:15" s="62" customFormat="1" ht="12.75">
      <c r="A47" s="391" t="s">
        <v>568</v>
      </c>
      <c r="B47" s="371"/>
      <c r="C47" s="372">
        <f>SUM(D47:N47)</f>
        <v>47702</v>
      </c>
      <c r="D47" s="375">
        <f>D46</f>
        <v>0</v>
      </c>
      <c r="E47" s="375">
        <f aca="true" t="shared" si="5" ref="E47:N47">E46</f>
        <v>47702</v>
      </c>
      <c r="F47" s="375">
        <f t="shared" si="5"/>
        <v>0</v>
      </c>
      <c r="G47" s="375">
        <f t="shared" si="5"/>
        <v>0</v>
      </c>
      <c r="H47" s="375">
        <f t="shared" si="5"/>
        <v>0</v>
      </c>
      <c r="I47" s="375">
        <f t="shared" si="5"/>
        <v>0</v>
      </c>
      <c r="J47" s="375">
        <f t="shared" si="5"/>
        <v>0</v>
      </c>
      <c r="K47" s="375">
        <f t="shared" si="5"/>
        <v>0</v>
      </c>
      <c r="L47" s="375">
        <f t="shared" si="5"/>
        <v>0</v>
      </c>
      <c r="M47" s="375">
        <f t="shared" si="5"/>
        <v>0</v>
      </c>
      <c r="N47" s="375">
        <f t="shared" si="5"/>
        <v>0</v>
      </c>
      <c r="O47" s="378"/>
    </row>
    <row r="48" spans="1:15" s="380" customFormat="1" ht="12.75">
      <c r="A48" s="384" t="s">
        <v>335</v>
      </c>
      <c r="B48" s="18"/>
      <c r="C48" s="18"/>
      <c r="D48" s="112"/>
      <c r="E48" s="90"/>
      <c r="F48" s="90"/>
      <c r="G48" s="90"/>
      <c r="H48" s="90"/>
      <c r="I48" s="90"/>
      <c r="J48" s="112"/>
      <c r="K48" s="112"/>
      <c r="L48" s="90"/>
      <c r="M48" s="112"/>
      <c r="N48" s="120"/>
      <c r="O48" s="378">
        <f t="shared" si="0"/>
        <v>0</v>
      </c>
    </row>
    <row r="49" spans="1:15" s="380" customFormat="1" ht="12.75">
      <c r="A49" s="382" t="s">
        <v>46</v>
      </c>
      <c r="B49" s="221" t="s">
        <v>166</v>
      </c>
      <c r="C49" s="244">
        <f>SUM(D49:N49)</f>
        <v>0</v>
      </c>
      <c r="D49" s="112"/>
      <c r="E49" s="90"/>
      <c r="F49" s="90"/>
      <c r="G49" s="90"/>
      <c r="H49" s="90"/>
      <c r="I49" s="112"/>
      <c r="J49" s="112"/>
      <c r="K49" s="112"/>
      <c r="L49" s="90"/>
      <c r="M49" s="112"/>
      <c r="N49" s="120"/>
      <c r="O49" s="378">
        <f t="shared" si="0"/>
        <v>0</v>
      </c>
    </row>
    <row r="50" spans="1:15" s="153" customFormat="1" ht="12.75">
      <c r="A50" s="15" t="s">
        <v>568</v>
      </c>
      <c r="B50" s="221"/>
      <c r="C50" s="244">
        <f>SUM(D50:N50)</f>
        <v>0</v>
      </c>
      <c r="D50" s="120"/>
      <c r="E50" s="90"/>
      <c r="F50" s="120"/>
      <c r="G50" s="90"/>
      <c r="H50" s="120"/>
      <c r="I50" s="90"/>
      <c r="J50" s="120"/>
      <c r="K50" s="90"/>
      <c r="L50" s="90"/>
      <c r="M50" s="112"/>
      <c r="N50" s="112"/>
      <c r="O50" s="146"/>
    </row>
    <row r="51" spans="1:15" s="153" customFormat="1" ht="12.75">
      <c r="A51" s="13" t="s">
        <v>336</v>
      </c>
      <c r="B51" s="7"/>
      <c r="C51" s="7"/>
      <c r="D51" s="119"/>
      <c r="E51" s="115"/>
      <c r="F51" s="119"/>
      <c r="G51" s="115"/>
      <c r="H51" s="119"/>
      <c r="I51" s="115"/>
      <c r="J51" s="119"/>
      <c r="K51" s="115"/>
      <c r="L51" s="115"/>
      <c r="M51" s="117"/>
      <c r="N51" s="117"/>
      <c r="O51" s="146">
        <f t="shared" si="0"/>
        <v>0</v>
      </c>
    </row>
    <row r="52" spans="1:15" s="153" customFormat="1" ht="12.75">
      <c r="A52" s="11" t="s">
        <v>46</v>
      </c>
      <c r="B52" s="221" t="s">
        <v>166</v>
      </c>
      <c r="C52" s="244">
        <f>SUM(D52:N52)</f>
        <v>0</v>
      </c>
      <c r="D52" s="120"/>
      <c r="E52" s="90"/>
      <c r="F52" s="120"/>
      <c r="G52" s="90"/>
      <c r="H52" s="120"/>
      <c r="I52" s="90"/>
      <c r="J52" s="120"/>
      <c r="K52" s="90"/>
      <c r="L52" s="90"/>
      <c r="M52" s="112">
        <v>0</v>
      </c>
      <c r="N52" s="112"/>
      <c r="O52" s="146">
        <f t="shared" si="0"/>
        <v>0</v>
      </c>
    </row>
    <row r="53" spans="1:15" s="153" customFormat="1" ht="12.75">
      <c r="A53" s="15" t="s">
        <v>568</v>
      </c>
      <c r="B53" s="221"/>
      <c r="C53" s="372">
        <f>SUM(D53:N53)</f>
        <v>0</v>
      </c>
      <c r="D53" s="114"/>
      <c r="E53" s="114"/>
      <c r="F53" s="114"/>
      <c r="G53" s="90"/>
      <c r="H53" s="114"/>
      <c r="I53" s="90"/>
      <c r="J53" s="114"/>
      <c r="K53" s="90"/>
      <c r="L53" s="114"/>
      <c r="M53" s="114"/>
      <c r="N53" s="114"/>
      <c r="O53" s="146"/>
    </row>
    <row r="54" spans="1:15" ht="12.75">
      <c r="A54" s="13" t="s">
        <v>337</v>
      </c>
      <c r="B54" s="7"/>
      <c r="C54" s="7"/>
      <c r="D54" s="119"/>
      <c r="E54" s="115"/>
      <c r="F54" s="119"/>
      <c r="G54" s="115"/>
      <c r="H54" s="119"/>
      <c r="I54" s="115"/>
      <c r="J54" s="119"/>
      <c r="K54" s="115"/>
      <c r="L54" s="115"/>
      <c r="M54" s="117"/>
      <c r="N54" s="117"/>
      <c r="O54" s="146">
        <f t="shared" si="0"/>
        <v>0</v>
      </c>
    </row>
    <row r="55" spans="1:15" s="62" customFormat="1" ht="12.75">
      <c r="A55" s="382" t="s">
        <v>46</v>
      </c>
      <c r="B55" s="221" t="s">
        <v>166</v>
      </c>
      <c r="C55" s="244">
        <f>SUM(D55:N55)</f>
        <v>0</v>
      </c>
      <c r="D55" s="112"/>
      <c r="E55" s="90"/>
      <c r="F55" s="90"/>
      <c r="G55" s="90"/>
      <c r="H55" s="90"/>
      <c r="I55" s="90"/>
      <c r="J55" s="112"/>
      <c r="K55" s="112"/>
      <c r="L55" s="90"/>
      <c r="M55" s="112"/>
      <c r="N55" s="379"/>
      <c r="O55" s="378">
        <f t="shared" si="0"/>
        <v>0</v>
      </c>
    </row>
    <row r="56" spans="1:15" s="62" customFormat="1" ht="12.75">
      <c r="A56" s="391" t="s">
        <v>568</v>
      </c>
      <c r="B56" s="371"/>
      <c r="C56" s="372">
        <f>SUM(D56:N56)</f>
        <v>0</v>
      </c>
      <c r="D56" s="375"/>
      <c r="E56" s="114"/>
      <c r="F56" s="114"/>
      <c r="G56" s="114"/>
      <c r="H56" s="114"/>
      <c r="I56" s="114"/>
      <c r="J56" s="375"/>
      <c r="K56" s="375"/>
      <c r="L56" s="114"/>
      <c r="M56" s="375"/>
      <c r="N56" s="392"/>
      <c r="O56" s="378"/>
    </row>
    <row r="57" spans="1:15" ht="12.75">
      <c r="A57" s="13" t="s">
        <v>338</v>
      </c>
      <c r="B57" s="221"/>
      <c r="C57" s="244"/>
      <c r="D57" s="120"/>
      <c r="E57" s="90"/>
      <c r="F57" s="120"/>
      <c r="G57" s="90"/>
      <c r="H57" s="120"/>
      <c r="I57" s="90"/>
      <c r="J57" s="120"/>
      <c r="K57" s="90"/>
      <c r="L57" s="90"/>
      <c r="M57" s="112"/>
      <c r="N57" s="112"/>
      <c r="O57" s="146">
        <f t="shared" si="0"/>
        <v>0</v>
      </c>
    </row>
    <row r="58" spans="1:15" ht="12.75">
      <c r="A58" s="11" t="s">
        <v>46</v>
      </c>
      <c r="B58" s="221" t="s">
        <v>167</v>
      </c>
      <c r="C58" s="244">
        <f>SUM(D58:N58)</f>
        <v>0</v>
      </c>
      <c r="D58" s="120"/>
      <c r="E58" s="90"/>
      <c r="F58" s="120"/>
      <c r="G58" s="90"/>
      <c r="H58" s="120"/>
      <c r="I58" s="90"/>
      <c r="J58" s="120"/>
      <c r="K58" s="90"/>
      <c r="L58" s="90"/>
      <c r="M58" s="112"/>
      <c r="N58" s="112"/>
      <c r="O58" s="146">
        <f t="shared" si="0"/>
        <v>0</v>
      </c>
    </row>
    <row r="59" spans="1:15" ht="12.75">
      <c r="A59" s="15" t="s">
        <v>568</v>
      </c>
      <c r="B59" s="221"/>
      <c r="C59" s="372">
        <f>SUM(D59:N59)</f>
        <v>0</v>
      </c>
      <c r="D59" s="120"/>
      <c r="E59" s="90"/>
      <c r="F59" s="120"/>
      <c r="G59" s="90"/>
      <c r="H59" s="120"/>
      <c r="I59" s="90"/>
      <c r="J59" s="120"/>
      <c r="K59" s="90"/>
      <c r="L59" s="90"/>
      <c r="M59" s="112"/>
      <c r="N59" s="112"/>
      <c r="O59" s="146"/>
    </row>
    <row r="60" spans="1:15" ht="12.75">
      <c r="A60" s="50" t="s">
        <v>339</v>
      </c>
      <c r="B60" s="43"/>
      <c r="C60" s="43"/>
      <c r="D60" s="119"/>
      <c r="E60" s="115"/>
      <c r="F60" s="119"/>
      <c r="G60" s="115"/>
      <c r="H60" s="119"/>
      <c r="I60" s="115"/>
      <c r="J60" s="119"/>
      <c r="K60" s="115"/>
      <c r="L60" s="115"/>
      <c r="M60" s="117"/>
      <c r="N60" s="117"/>
      <c r="O60" s="146">
        <f t="shared" si="0"/>
        <v>0</v>
      </c>
    </row>
    <row r="61" spans="1:15" ht="12.75">
      <c r="A61" s="11" t="s">
        <v>35</v>
      </c>
      <c r="B61" s="221" t="s">
        <v>166</v>
      </c>
      <c r="C61" s="244">
        <f>SUM(D61:N61)</f>
        <v>0</v>
      </c>
      <c r="D61" s="120"/>
      <c r="E61" s="90"/>
      <c r="F61" s="120"/>
      <c r="G61" s="90"/>
      <c r="H61" s="120"/>
      <c r="I61" s="90"/>
      <c r="J61" s="120"/>
      <c r="K61" s="90"/>
      <c r="L61" s="90"/>
      <c r="M61" s="112"/>
      <c r="N61" s="112"/>
      <c r="O61" s="146">
        <f t="shared" si="0"/>
        <v>0</v>
      </c>
    </row>
    <row r="62" spans="1:15" ht="12.75">
      <c r="A62" s="15" t="s">
        <v>568</v>
      </c>
      <c r="B62" s="371"/>
      <c r="C62" s="372">
        <f>SUM(D62:N62)</f>
        <v>0</v>
      </c>
      <c r="D62" s="114"/>
      <c r="E62" s="114"/>
      <c r="F62" s="114"/>
      <c r="G62" s="114"/>
      <c r="H62" s="114"/>
      <c r="I62" s="114"/>
      <c r="J62" s="114"/>
      <c r="K62" s="114"/>
      <c r="L62" s="114"/>
      <c r="M62" s="114"/>
      <c r="N62" s="114"/>
      <c r="O62" s="146"/>
    </row>
    <row r="63" spans="1:15" ht="12.75">
      <c r="A63" s="261" t="s">
        <v>340</v>
      </c>
      <c r="B63" s="43"/>
      <c r="C63" s="43"/>
      <c r="D63" s="119"/>
      <c r="E63" s="115"/>
      <c r="F63" s="119"/>
      <c r="G63" s="115"/>
      <c r="H63" s="119"/>
      <c r="I63" s="115"/>
      <c r="J63" s="119"/>
      <c r="K63" s="115"/>
      <c r="L63" s="115"/>
      <c r="M63" s="117"/>
      <c r="N63" s="117"/>
      <c r="O63" s="146">
        <f t="shared" si="0"/>
        <v>0</v>
      </c>
    </row>
    <row r="64" spans="1:15" ht="12.75">
      <c r="A64" s="11" t="s">
        <v>35</v>
      </c>
      <c r="B64" s="221" t="s">
        <v>166</v>
      </c>
      <c r="C64" s="244">
        <f>SUM(D64:N64)</f>
        <v>0</v>
      </c>
      <c r="D64" s="120"/>
      <c r="E64" s="90"/>
      <c r="F64" s="120"/>
      <c r="G64" s="90"/>
      <c r="H64" s="90"/>
      <c r="I64" s="90"/>
      <c r="J64" s="120"/>
      <c r="K64" s="90"/>
      <c r="L64" s="90"/>
      <c r="M64" s="112"/>
      <c r="N64" s="112"/>
      <c r="O64" s="146">
        <f t="shared" si="0"/>
        <v>0</v>
      </c>
    </row>
    <row r="65" spans="1:15" ht="12.75">
      <c r="A65" s="15" t="s">
        <v>568</v>
      </c>
      <c r="B65" s="371"/>
      <c r="C65" s="372">
        <f>SUM(D65:N65)</f>
        <v>0</v>
      </c>
      <c r="D65" s="114"/>
      <c r="E65" s="114"/>
      <c r="F65" s="114"/>
      <c r="G65" s="114"/>
      <c r="H65" s="120"/>
      <c r="I65" s="90"/>
      <c r="J65" s="114"/>
      <c r="K65" s="114"/>
      <c r="L65" s="114"/>
      <c r="M65" s="114"/>
      <c r="N65" s="114"/>
      <c r="O65" s="146"/>
    </row>
    <row r="66" spans="1:15" ht="12.75">
      <c r="A66" s="50" t="s">
        <v>341</v>
      </c>
      <c r="B66" s="43"/>
      <c r="C66" s="43"/>
      <c r="D66" s="119"/>
      <c r="E66" s="115"/>
      <c r="F66" s="119"/>
      <c r="G66" s="115"/>
      <c r="H66" s="119"/>
      <c r="I66" s="115"/>
      <c r="J66" s="119"/>
      <c r="K66" s="115"/>
      <c r="L66" s="115"/>
      <c r="M66" s="117"/>
      <c r="N66" s="117"/>
      <c r="O66" s="146">
        <f t="shared" si="0"/>
        <v>0</v>
      </c>
    </row>
    <row r="67" spans="1:15" ht="12.75">
      <c r="A67" s="11" t="s">
        <v>35</v>
      </c>
      <c r="B67" s="221" t="s">
        <v>166</v>
      </c>
      <c r="C67" s="244">
        <f>SUM(D67:N67)</f>
        <v>0</v>
      </c>
      <c r="D67" s="120"/>
      <c r="E67" s="90"/>
      <c r="F67" s="120"/>
      <c r="G67" s="90"/>
      <c r="H67" s="120"/>
      <c r="I67" s="90"/>
      <c r="J67" s="120"/>
      <c r="K67" s="90"/>
      <c r="L67" s="90"/>
      <c r="M67" s="90"/>
      <c r="N67" s="112"/>
      <c r="O67" s="146">
        <f t="shared" si="0"/>
        <v>0</v>
      </c>
    </row>
    <row r="68" spans="1:15" ht="12.75">
      <c r="A68" s="15" t="s">
        <v>568</v>
      </c>
      <c r="B68" s="221"/>
      <c r="C68" s="372">
        <f>SUM(D68:N68)</f>
        <v>0</v>
      </c>
      <c r="D68" s="114"/>
      <c r="E68" s="90"/>
      <c r="F68" s="114"/>
      <c r="G68" s="114"/>
      <c r="H68" s="114"/>
      <c r="I68" s="114"/>
      <c r="J68" s="114"/>
      <c r="K68" s="90"/>
      <c r="L68" s="114"/>
      <c r="M68" s="112"/>
      <c r="N68" s="114"/>
      <c r="O68" s="146"/>
    </row>
    <row r="69" spans="1:15" ht="12.75">
      <c r="A69" s="50" t="s">
        <v>342</v>
      </c>
      <c r="B69" s="43"/>
      <c r="C69" s="43"/>
      <c r="D69" s="119"/>
      <c r="E69" s="115"/>
      <c r="F69" s="119"/>
      <c r="G69" s="115"/>
      <c r="H69" s="119"/>
      <c r="I69" s="115"/>
      <c r="J69" s="119"/>
      <c r="K69" s="115"/>
      <c r="L69" s="115"/>
      <c r="M69" s="117"/>
      <c r="N69" s="117"/>
      <c r="O69" s="146">
        <f t="shared" si="0"/>
        <v>0</v>
      </c>
    </row>
    <row r="70" spans="1:15" ht="12.75">
      <c r="A70" s="11" t="s">
        <v>35</v>
      </c>
      <c r="B70" s="221" t="s">
        <v>166</v>
      </c>
      <c r="C70" s="244">
        <f>SUM(D70:N70)</f>
        <v>0</v>
      </c>
      <c r="D70" s="120"/>
      <c r="E70" s="90"/>
      <c r="F70" s="90"/>
      <c r="G70" s="90"/>
      <c r="H70" s="120"/>
      <c r="I70" s="90"/>
      <c r="J70" s="120"/>
      <c r="K70" s="90"/>
      <c r="L70" s="90"/>
      <c r="M70" s="112"/>
      <c r="N70" s="112"/>
      <c r="O70" s="146">
        <f t="shared" si="0"/>
        <v>0</v>
      </c>
    </row>
    <row r="71" spans="1:15" ht="12.75">
      <c r="A71" s="15" t="s">
        <v>568</v>
      </c>
      <c r="B71" s="371"/>
      <c r="C71" s="372">
        <f>SUM(D71:N71)</f>
        <v>0</v>
      </c>
      <c r="D71" s="114"/>
      <c r="E71" s="114"/>
      <c r="F71" s="392"/>
      <c r="G71" s="114"/>
      <c r="H71" s="114"/>
      <c r="I71" s="114"/>
      <c r="J71" s="114"/>
      <c r="K71" s="114"/>
      <c r="L71" s="114"/>
      <c r="M71" s="114"/>
      <c r="N71" s="114"/>
      <c r="O71" s="146"/>
    </row>
    <row r="72" spans="1:15" ht="12.75">
      <c r="A72" s="53" t="s">
        <v>343</v>
      </c>
      <c r="B72" s="44"/>
      <c r="C72" s="44"/>
      <c r="D72" s="120"/>
      <c r="E72" s="90"/>
      <c r="F72" s="120"/>
      <c r="G72" s="90"/>
      <c r="H72" s="120"/>
      <c r="I72" s="90"/>
      <c r="J72" s="120"/>
      <c r="K72" s="90"/>
      <c r="L72" s="90"/>
      <c r="M72" s="112"/>
      <c r="N72" s="112"/>
      <c r="O72" s="146">
        <f t="shared" si="0"/>
        <v>0</v>
      </c>
    </row>
    <row r="73" spans="1:15" ht="12.75">
      <c r="A73" s="11" t="s">
        <v>35</v>
      </c>
      <c r="B73" s="221" t="s">
        <v>166</v>
      </c>
      <c r="C73" s="244">
        <f>SUM(D73:N73)</f>
        <v>21150</v>
      </c>
      <c r="D73" s="120"/>
      <c r="E73" s="90"/>
      <c r="F73" s="120"/>
      <c r="G73" s="190"/>
      <c r="H73" s="120"/>
      <c r="I73" s="90"/>
      <c r="J73" s="120">
        <v>21150</v>
      </c>
      <c r="K73" s="90"/>
      <c r="L73" s="90"/>
      <c r="M73" s="112"/>
      <c r="N73" s="112"/>
      <c r="O73" s="146">
        <f t="shared" si="0"/>
        <v>21150</v>
      </c>
    </row>
    <row r="74" spans="1:15" ht="12.75">
      <c r="A74" s="15" t="s">
        <v>568</v>
      </c>
      <c r="B74" s="371"/>
      <c r="C74" s="372">
        <f>SUM(D74:N74)</f>
        <v>21150</v>
      </c>
      <c r="D74" s="114"/>
      <c r="E74" s="90"/>
      <c r="F74" s="120"/>
      <c r="G74" s="190"/>
      <c r="H74" s="120"/>
      <c r="I74" s="90"/>
      <c r="J74" s="120">
        <f>J73</f>
        <v>21150</v>
      </c>
      <c r="K74" s="90"/>
      <c r="L74" s="90"/>
      <c r="M74" s="112"/>
      <c r="N74" s="112"/>
      <c r="O74" s="146"/>
    </row>
    <row r="75" spans="1:15" ht="12.75">
      <c r="A75" s="50" t="s">
        <v>344</v>
      </c>
      <c r="B75" s="43"/>
      <c r="C75" s="43"/>
      <c r="D75" s="119"/>
      <c r="E75" s="115"/>
      <c r="F75" s="119"/>
      <c r="G75" s="115"/>
      <c r="H75" s="119"/>
      <c r="I75" s="115"/>
      <c r="J75" s="119"/>
      <c r="K75" s="115"/>
      <c r="L75" s="115"/>
      <c r="M75" s="117"/>
      <c r="N75" s="117"/>
      <c r="O75" s="146">
        <f t="shared" si="0"/>
        <v>0</v>
      </c>
    </row>
    <row r="76" spans="1:15" ht="12.75">
      <c r="A76" s="11" t="s">
        <v>35</v>
      </c>
      <c r="B76" s="221" t="s">
        <v>166</v>
      </c>
      <c r="C76" s="244">
        <f>SUM(D76:N76)</f>
        <v>64786</v>
      </c>
      <c r="D76" s="120"/>
      <c r="E76" s="90"/>
      <c r="F76" s="120"/>
      <c r="G76" s="90"/>
      <c r="H76" s="120">
        <v>7038</v>
      </c>
      <c r="I76" s="90"/>
      <c r="J76" s="120">
        <v>57660</v>
      </c>
      <c r="K76" s="90"/>
      <c r="L76" s="90">
        <v>88</v>
      </c>
      <c r="M76" s="112"/>
      <c r="N76" s="112"/>
      <c r="O76" s="146">
        <f t="shared" si="0"/>
        <v>64786</v>
      </c>
    </row>
    <row r="77" spans="1:15" ht="12.75">
      <c r="A77" s="11" t="s">
        <v>637</v>
      </c>
      <c r="B77" s="221"/>
      <c r="C77" s="244"/>
      <c r="D77" s="120"/>
      <c r="E77" s="90"/>
      <c r="F77" s="120"/>
      <c r="G77" s="90"/>
      <c r="H77" s="120"/>
      <c r="I77" s="90"/>
      <c r="J77" s="120">
        <v>-1474</v>
      </c>
      <c r="K77" s="90"/>
      <c r="L77" s="90"/>
      <c r="M77" s="112"/>
      <c r="N77" s="112"/>
      <c r="O77" s="146">
        <f t="shared" si="0"/>
        <v>-1474</v>
      </c>
    </row>
    <row r="78" spans="1:15" ht="12.75">
      <c r="A78" s="11" t="s">
        <v>638</v>
      </c>
      <c r="B78" s="221"/>
      <c r="C78" s="244"/>
      <c r="D78" s="120"/>
      <c r="E78" s="90"/>
      <c r="F78" s="120"/>
      <c r="G78" s="90"/>
      <c r="H78" s="120"/>
      <c r="I78" s="90"/>
      <c r="J78" s="120">
        <v>-1684</v>
      </c>
      <c r="K78" s="90"/>
      <c r="L78" s="90"/>
      <c r="M78" s="112"/>
      <c r="N78" s="112"/>
      <c r="O78" s="146">
        <f t="shared" si="0"/>
        <v>-1684</v>
      </c>
    </row>
    <row r="79" spans="1:15" ht="12.75">
      <c r="A79" s="11" t="s">
        <v>639</v>
      </c>
      <c r="B79" s="221"/>
      <c r="C79" s="244"/>
      <c r="D79" s="120"/>
      <c r="E79" s="90"/>
      <c r="F79" s="120"/>
      <c r="G79" s="90"/>
      <c r="H79" s="120"/>
      <c r="I79" s="90"/>
      <c r="J79" s="120">
        <v>-208</v>
      </c>
      <c r="K79" s="90"/>
      <c r="L79" s="90"/>
      <c r="M79" s="112"/>
      <c r="N79" s="112"/>
      <c r="O79" s="146">
        <f t="shared" si="0"/>
        <v>-208</v>
      </c>
    </row>
    <row r="80" spans="1:15" ht="12.75">
      <c r="A80" s="11" t="s">
        <v>640</v>
      </c>
      <c r="B80" s="221"/>
      <c r="C80" s="244"/>
      <c r="D80" s="120"/>
      <c r="E80" s="90"/>
      <c r="F80" s="120"/>
      <c r="G80" s="90"/>
      <c r="H80" s="120"/>
      <c r="I80" s="90"/>
      <c r="J80" s="120">
        <v>-19527</v>
      </c>
      <c r="K80" s="90"/>
      <c r="L80" s="90"/>
      <c r="M80" s="112"/>
      <c r="N80" s="112"/>
      <c r="O80" s="146">
        <f t="shared" si="0"/>
        <v>-19527</v>
      </c>
    </row>
    <row r="81" spans="1:15" ht="12.75">
      <c r="A81" s="11" t="s">
        <v>611</v>
      </c>
      <c r="B81" s="221"/>
      <c r="C81" s="244">
        <f>SUM(D81:N81)</f>
        <v>-22893</v>
      </c>
      <c r="D81" s="120"/>
      <c r="E81" s="90"/>
      <c r="F81" s="120"/>
      <c r="G81" s="90"/>
      <c r="H81" s="120">
        <f>SUM(H77:H80)</f>
        <v>0</v>
      </c>
      <c r="I81" s="120">
        <f>SUM(I77:I80)</f>
        <v>0</v>
      </c>
      <c r="J81" s="120">
        <f>SUM(J77:J80)</f>
        <v>-22893</v>
      </c>
      <c r="K81" s="90"/>
      <c r="L81" s="90"/>
      <c r="M81" s="112"/>
      <c r="N81" s="112"/>
      <c r="O81" s="146">
        <f t="shared" si="0"/>
        <v>-22893</v>
      </c>
    </row>
    <row r="82" spans="1:15" ht="12.75">
      <c r="A82" s="15" t="s">
        <v>568</v>
      </c>
      <c r="B82" s="371"/>
      <c r="C82" s="372">
        <f aca="true" t="shared" si="6" ref="C82:M82">C76+C81</f>
        <v>41893</v>
      </c>
      <c r="D82" s="114">
        <f t="shared" si="6"/>
        <v>0</v>
      </c>
      <c r="E82" s="114">
        <f t="shared" si="6"/>
        <v>0</v>
      </c>
      <c r="F82" s="114">
        <f t="shared" si="6"/>
        <v>0</v>
      </c>
      <c r="G82" s="114">
        <f t="shared" si="6"/>
        <v>0</v>
      </c>
      <c r="H82" s="114">
        <f t="shared" si="6"/>
        <v>7038</v>
      </c>
      <c r="I82" s="114">
        <f t="shared" si="6"/>
        <v>0</v>
      </c>
      <c r="J82" s="114">
        <f t="shared" si="6"/>
        <v>34767</v>
      </c>
      <c r="K82" s="114">
        <f t="shared" si="6"/>
        <v>0</v>
      </c>
      <c r="L82" s="114">
        <f t="shared" si="6"/>
        <v>88</v>
      </c>
      <c r="M82" s="114">
        <f t="shared" si="6"/>
        <v>0</v>
      </c>
      <c r="N82" s="114">
        <f>N76</f>
        <v>0</v>
      </c>
      <c r="O82" s="146">
        <f t="shared" si="0"/>
        <v>41893</v>
      </c>
    </row>
    <row r="83" spans="1:15" ht="12.75">
      <c r="A83" s="13" t="s">
        <v>345</v>
      </c>
      <c r="B83" s="18"/>
      <c r="C83" s="18"/>
      <c r="D83" s="116"/>
      <c r="E83" s="115"/>
      <c r="F83" s="119"/>
      <c r="G83" s="115"/>
      <c r="H83" s="119"/>
      <c r="I83" s="115"/>
      <c r="J83" s="119"/>
      <c r="K83" s="115"/>
      <c r="L83" s="115"/>
      <c r="M83" s="117"/>
      <c r="N83" s="117"/>
      <c r="O83" s="146">
        <f t="shared" si="0"/>
        <v>0</v>
      </c>
    </row>
    <row r="84" spans="1:15" ht="12.75">
      <c r="A84" s="11" t="s">
        <v>35</v>
      </c>
      <c r="B84" s="221" t="s">
        <v>166</v>
      </c>
      <c r="C84" s="244">
        <f>SUM(D84:N84)</f>
        <v>11787</v>
      </c>
      <c r="D84" s="120"/>
      <c r="E84" s="90">
        <v>11787</v>
      </c>
      <c r="F84" s="120"/>
      <c r="G84" s="90"/>
      <c r="H84" s="120"/>
      <c r="I84" s="90"/>
      <c r="J84" s="120">
        <v>0</v>
      </c>
      <c r="K84" s="90"/>
      <c r="L84" s="90"/>
      <c r="M84" s="112"/>
      <c r="N84" s="112"/>
      <c r="O84" s="146">
        <f t="shared" si="0"/>
        <v>11787</v>
      </c>
    </row>
    <row r="85" spans="1:15" ht="12.75">
      <c r="A85" s="15" t="s">
        <v>568</v>
      </c>
      <c r="B85" s="371"/>
      <c r="C85" s="372">
        <f>SUM(D85:N85)</f>
        <v>11787</v>
      </c>
      <c r="D85" s="114"/>
      <c r="E85" s="114">
        <f>E84</f>
        <v>11787</v>
      </c>
      <c r="F85" s="114"/>
      <c r="G85" s="114"/>
      <c r="H85" s="114"/>
      <c r="I85" s="114"/>
      <c r="J85" s="114"/>
      <c r="K85" s="114"/>
      <c r="L85" s="114"/>
      <c r="M85" s="114"/>
      <c r="N85" s="114"/>
      <c r="O85" s="146"/>
    </row>
    <row r="86" spans="1:15" ht="12.75">
      <c r="A86" s="13" t="s">
        <v>346</v>
      </c>
      <c r="B86" s="7"/>
      <c r="C86" s="7"/>
      <c r="D86" s="119"/>
      <c r="E86" s="115"/>
      <c r="F86" s="119"/>
      <c r="G86" s="115"/>
      <c r="H86" s="119"/>
      <c r="I86" s="115"/>
      <c r="J86" s="119"/>
      <c r="K86" s="115"/>
      <c r="L86" s="115"/>
      <c r="M86" s="117"/>
      <c r="N86" s="117"/>
      <c r="O86" s="146">
        <f t="shared" si="0"/>
        <v>0</v>
      </c>
    </row>
    <row r="87" spans="1:15" ht="12.75">
      <c r="A87" s="11" t="s">
        <v>35</v>
      </c>
      <c r="B87" s="221" t="s">
        <v>166</v>
      </c>
      <c r="C87" s="244">
        <f>SUM(D87:N87)</f>
        <v>145714</v>
      </c>
      <c r="D87" s="120"/>
      <c r="E87" s="90"/>
      <c r="F87" s="120"/>
      <c r="G87" s="90"/>
      <c r="H87" s="120">
        <v>90907</v>
      </c>
      <c r="I87" s="90"/>
      <c r="J87" s="90">
        <v>0</v>
      </c>
      <c r="K87" s="90"/>
      <c r="L87" s="90">
        <v>54807</v>
      </c>
      <c r="M87" s="112"/>
      <c r="N87" s="90"/>
      <c r="O87" s="146">
        <f t="shared" si="0"/>
        <v>145714</v>
      </c>
    </row>
    <row r="88" spans="1:15" ht="12.75">
      <c r="A88" s="15" t="s">
        <v>568</v>
      </c>
      <c r="B88" s="371"/>
      <c r="C88" s="372">
        <f>SUM(D88:N88)</f>
        <v>145714</v>
      </c>
      <c r="D88" s="114">
        <f>D87</f>
        <v>0</v>
      </c>
      <c r="E88" s="114">
        <f aca="true" t="shared" si="7" ref="E88:N88">E87</f>
        <v>0</v>
      </c>
      <c r="F88" s="114">
        <f t="shared" si="7"/>
        <v>0</v>
      </c>
      <c r="G88" s="114">
        <f t="shared" si="7"/>
        <v>0</v>
      </c>
      <c r="H88" s="114">
        <f t="shared" si="7"/>
        <v>90907</v>
      </c>
      <c r="I88" s="114">
        <f t="shared" si="7"/>
        <v>0</v>
      </c>
      <c r="J88" s="114">
        <f t="shared" si="7"/>
        <v>0</v>
      </c>
      <c r="K88" s="114">
        <f t="shared" si="7"/>
        <v>0</v>
      </c>
      <c r="L88" s="114">
        <f t="shared" si="7"/>
        <v>54807</v>
      </c>
      <c r="M88" s="114">
        <f t="shared" si="7"/>
        <v>0</v>
      </c>
      <c r="N88" s="114">
        <f t="shared" si="7"/>
        <v>0</v>
      </c>
      <c r="O88" s="146"/>
    </row>
    <row r="89" spans="1:15" ht="12.75">
      <c r="A89" s="261" t="s">
        <v>347</v>
      </c>
      <c r="B89" s="243"/>
      <c r="C89" s="263"/>
      <c r="D89" s="117"/>
      <c r="E89" s="90"/>
      <c r="F89" s="120"/>
      <c r="G89" s="90"/>
      <c r="H89" s="120"/>
      <c r="I89" s="90"/>
      <c r="J89" s="120"/>
      <c r="K89" s="90"/>
      <c r="L89" s="90"/>
      <c r="M89" s="112"/>
      <c r="N89" s="112"/>
      <c r="O89" s="146">
        <f t="shared" si="0"/>
        <v>0</v>
      </c>
    </row>
    <row r="90" spans="1:15" ht="12.75">
      <c r="A90" s="11" t="s">
        <v>35</v>
      </c>
      <c r="B90" s="221" t="s">
        <v>167</v>
      </c>
      <c r="C90" s="244">
        <f>SUM(D90:N90)</f>
        <v>0</v>
      </c>
      <c r="D90" s="112"/>
      <c r="E90" s="90"/>
      <c r="F90" s="120"/>
      <c r="G90" s="90"/>
      <c r="H90" s="120"/>
      <c r="I90" s="90"/>
      <c r="J90" s="120"/>
      <c r="K90" s="90"/>
      <c r="L90" s="90"/>
      <c r="M90" s="112"/>
      <c r="N90" s="112"/>
      <c r="O90" s="146">
        <f t="shared" si="0"/>
        <v>0</v>
      </c>
    </row>
    <row r="91" spans="1:15" ht="12.75">
      <c r="A91" s="15" t="s">
        <v>568</v>
      </c>
      <c r="B91" s="371"/>
      <c r="C91" s="372">
        <f>SUM(D91:N91)</f>
        <v>0</v>
      </c>
      <c r="D91" s="114"/>
      <c r="E91" s="90"/>
      <c r="F91" s="120"/>
      <c r="G91" s="90"/>
      <c r="H91" s="120"/>
      <c r="I91" s="90"/>
      <c r="J91" s="120"/>
      <c r="K91" s="90"/>
      <c r="L91" s="90"/>
      <c r="M91" s="112"/>
      <c r="N91" s="112"/>
      <c r="O91" s="146"/>
    </row>
    <row r="92" spans="1:15" ht="12.75">
      <c r="A92" s="21" t="s">
        <v>348</v>
      </c>
      <c r="B92" s="18"/>
      <c r="C92" s="18"/>
      <c r="D92" s="116"/>
      <c r="E92" s="115"/>
      <c r="F92" s="119"/>
      <c r="G92" s="115"/>
      <c r="H92" s="119"/>
      <c r="I92" s="115"/>
      <c r="J92" s="119"/>
      <c r="K92" s="115"/>
      <c r="L92" s="115"/>
      <c r="M92" s="117"/>
      <c r="N92" s="117"/>
      <c r="O92" s="146">
        <f t="shared" si="0"/>
        <v>0</v>
      </c>
    </row>
    <row r="93" spans="1:15" ht="12.75">
      <c r="A93" s="11" t="s">
        <v>35</v>
      </c>
      <c r="B93" s="221" t="s">
        <v>166</v>
      </c>
      <c r="C93" s="244">
        <f>SUM(D93:N93)</f>
        <v>0</v>
      </c>
      <c r="D93" s="120"/>
      <c r="E93" s="90"/>
      <c r="F93" s="120"/>
      <c r="G93" s="90"/>
      <c r="H93" s="120"/>
      <c r="I93" s="90"/>
      <c r="J93" s="120"/>
      <c r="K93" s="90"/>
      <c r="L93" s="90"/>
      <c r="M93" s="112"/>
      <c r="N93" s="112"/>
      <c r="O93" s="146">
        <f t="shared" si="0"/>
        <v>0</v>
      </c>
    </row>
    <row r="94" spans="1:15" ht="12.75">
      <c r="A94" s="15" t="s">
        <v>568</v>
      </c>
      <c r="B94" s="221"/>
      <c r="C94" s="372">
        <f>SUM(D94:N94)</f>
        <v>0</v>
      </c>
      <c r="D94" s="114"/>
      <c r="E94" s="114"/>
      <c r="F94" s="114"/>
      <c r="G94" s="90"/>
      <c r="H94" s="114"/>
      <c r="I94" s="114"/>
      <c r="J94" s="114"/>
      <c r="K94" s="114"/>
      <c r="L94" s="114"/>
      <c r="M94" s="114"/>
      <c r="N94" s="114"/>
      <c r="O94" s="146"/>
    </row>
    <row r="95" spans="1:15" ht="12.75">
      <c r="A95" s="13" t="s">
        <v>349</v>
      </c>
      <c r="B95" s="7"/>
      <c r="C95" s="7"/>
      <c r="D95" s="119"/>
      <c r="E95" s="115"/>
      <c r="F95" s="119"/>
      <c r="G95" s="115"/>
      <c r="H95" s="119"/>
      <c r="I95" s="115"/>
      <c r="J95" s="119"/>
      <c r="K95" s="115"/>
      <c r="L95" s="115"/>
      <c r="M95" s="117"/>
      <c r="N95" s="117"/>
      <c r="O95" s="146">
        <f t="shared" si="0"/>
        <v>0</v>
      </c>
    </row>
    <row r="96" spans="1:15" ht="12.75">
      <c r="A96" s="11" t="s">
        <v>35</v>
      </c>
      <c r="B96" s="221" t="s">
        <v>167</v>
      </c>
      <c r="C96" s="244">
        <f>SUM(D96:N96)</f>
        <v>0</v>
      </c>
      <c r="D96" s="120"/>
      <c r="E96" s="90"/>
      <c r="F96" s="120"/>
      <c r="G96" s="90"/>
      <c r="H96" s="120"/>
      <c r="I96" s="90"/>
      <c r="J96" s="120"/>
      <c r="K96" s="373"/>
      <c r="L96" s="90"/>
      <c r="M96" s="112"/>
      <c r="N96" s="90"/>
      <c r="O96" s="146">
        <f t="shared" si="0"/>
        <v>0</v>
      </c>
    </row>
    <row r="97" spans="1:15" ht="12.75">
      <c r="A97" s="15" t="s">
        <v>568</v>
      </c>
      <c r="B97" s="371"/>
      <c r="C97" s="372">
        <f>SUM(D97:N97)</f>
        <v>0</v>
      </c>
      <c r="D97" s="114"/>
      <c r="E97" s="114"/>
      <c r="F97" s="114"/>
      <c r="G97" s="114"/>
      <c r="H97" s="114"/>
      <c r="I97" s="114"/>
      <c r="J97" s="114"/>
      <c r="K97" s="150"/>
      <c r="L97" s="114"/>
      <c r="M97" s="114"/>
      <c r="N97" s="375"/>
      <c r="O97" s="146"/>
    </row>
    <row r="98" spans="1:15" ht="12.75">
      <c r="A98" s="50" t="s">
        <v>350</v>
      </c>
      <c r="B98" s="44"/>
      <c r="C98" s="44"/>
      <c r="D98" s="120"/>
      <c r="E98" s="90"/>
      <c r="F98" s="120"/>
      <c r="G98" s="90"/>
      <c r="H98" s="120"/>
      <c r="I98" s="90"/>
      <c r="J98" s="120"/>
      <c r="K98" s="90"/>
      <c r="L98" s="90"/>
      <c r="M98" s="112"/>
      <c r="N98" s="112"/>
      <c r="O98" s="146">
        <f t="shared" si="0"/>
        <v>0</v>
      </c>
    </row>
    <row r="99" spans="1:15" ht="12.75">
      <c r="A99" s="11" t="s">
        <v>35</v>
      </c>
      <c r="B99" s="221" t="s">
        <v>166</v>
      </c>
      <c r="C99" s="244">
        <f>SUM(D99:N99)</f>
        <v>156</v>
      </c>
      <c r="D99" s="120"/>
      <c r="E99" s="90"/>
      <c r="F99" s="120"/>
      <c r="G99" s="90"/>
      <c r="H99" s="120">
        <v>156</v>
      </c>
      <c r="I99" s="90"/>
      <c r="J99" s="120"/>
      <c r="K99" s="90"/>
      <c r="L99" s="90"/>
      <c r="M99" s="90">
        <v>0</v>
      </c>
      <c r="N99" s="112"/>
      <c r="O99" s="146">
        <f t="shared" si="0"/>
        <v>156</v>
      </c>
    </row>
    <row r="100" spans="1:15" ht="12.75">
      <c r="A100" s="15" t="s">
        <v>568</v>
      </c>
      <c r="B100" s="371"/>
      <c r="C100" s="396">
        <f>SUM(D100:N100)</f>
        <v>156</v>
      </c>
      <c r="D100" s="376"/>
      <c r="E100" s="114"/>
      <c r="F100" s="114"/>
      <c r="G100" s="90"/>
      <c r="H100" s="114">
        <f>H99</f>
        <v>156</v>
      </c>
      <c r="I100" s="114"/>
      <c r="J100" s="90"/>
      <c r="K100" s="114"/>
      <c r="L100" s="90"/>
      <c r="M100" s="112"/>
      <c r="N100" s="114"/>
      <c r="O100" s="146"/>
    </row>
    <row r="101" spans="1:15" ht="12.75">
      <c r="A101" s="368" t="s">
        <v>417</v>
      </c>
      <c r="B101" s="44"/>
      <c r="C101" s="44"/>
      <c r="D101" s="115"/>
      <c r="E101" s="90"/>
      <c r="F101" s="120"/>
      <c r="G101" s="115"/>
      <c r="H101" s="120"/>
      <c r="I101" s="90"/>
      <c r="J101" s="115"/>
      <c r="K101" s="90"/>
      <c r="L101" s="115"/>
      <c r="M101" s="115"/>
      <c r="N101" s="112"/>
      <c r="O101" s="146">
        <f t="shared" si="0"/>
        <v>0</v>
      </c>
    </row>
    <row r="102" spans="1:15" ht="12.75">
      <c r="A102" s="11" t="s">
        <v>35</v>
      </c>
      <c r="B102" s="221" t="s">
        <v>167</v>
      </c>
      <c r="C102" s="244">
        <f>SUM(D102:N102)</f>
        <v>30327</v>
      </c>
      <c r="D102" s="120"/>
      <c r="E102" s="90"/>
      <c r="F102" s="120"/>
      <c r="G102" s="90"/>
      <c r="H102" s="90"/>
      <c r="I102" s="90"/>
      <c r="J102" s="120"/>
      <c r="K102" s="90">
        <v>30327</v>
      </c>
      <c r="L102" s="90"/>
      <c r="M102" s="112">
        <v>0</v>
      </c>
      <c r="N102" s="112"/>
      <c r="O102" s="146">
        <f t="shared" si="0"/>
        <v>30327</v>
      </c>
    </row>
    <row r="103" spans="1:15" ht="12.75">
      <c r="A103" s="15" t="s">
        <v>568</v>
      </c>
      <c r="B103" s="371"/>
      <c r="C103" s="372">
        <f>SUM(D103:N103)</f>
        <v>30327</v>
      </c>
      <c r="D103" s="114"/>
      <c r="E103" s="114"/>
      <c r="F103" s="114"/>
      <c r="G103" s="114"/>
      <c r="H103" s="120"/>
      <c r="I103" s="114"/>
      <c r="J103" s="114"/>
      <c r="K103" s="114">
        <f>K102</f>
        <v>30327</v>
      </c>
      <c r="L103" s="90"/>
      <c r="M103" s="114"/>
      <c r="N103" s="114"/>
      <c r="O103" s="146"/>
    </row>
    <row r="104" spans="1:15" ht="12.75">
      <c r="A104" s="53" t="s">
        <v>391</v>
      </c>
      <c r="B104" s="44"/>
      <c r="C104" s="44"/>
      <c r="D104" s="120"/>
      <c r="E104" s="115"/>
      <c r="F104" s="119"/>
      <c r="G104" s="115"/>
      <c r="H104" s="119"/>
      <c r="I104" s="115"/>
      <c r="J104" s="119"/>
      <c r="K104" s="115"/>
      <c r="L104" s="115"/>
      <c r="M104" s="117"/>
      <c r="N104" s="117"/>
      <c r="O104" s="146">
        <f t="shared" si="0"/>
        <v>0</v>
      </c>
    </row>
    <row r="105" spans="1:15" ht="12.75">
      <c r="A105" s="11" t="s">
        <v>35</v>
      </c>
      <c r="B105" s="221" t="s">
        <v>167</v>
      </c>
      <c r="C105" s="244">
        <f>SUM(D105:N105)</f>
        <v>0</v>
      </c>
      <c r="D105" s="112"/>
      <c r="E105" s="90"/>
      <c r="F105" s="90"/>
      <c r="G105" s="90"/>
      <c r="H105" s="120"/>
      <c r="I105" s="90"/>
      <c r="J105" s="90"/>
      <c r="K105" s="90"/>
      <c r="L105" s="90"/>
      <c r="M105" s="112"/>
      <c r="N105" s="112"/>
      <c r="O105" s="146">
        <f t="shared" si="0"/>
        <v>0</v>
      </c>
    </row>
    <row r="106" spans="1:15" ht="12.75">
      <c r="A106" s="15" t="s">
        <v>568</v>
      </c>
      <c r="B106" s="374"/>
      <c r="C106" s="372">
        <f>SUM(D106:N106)</f>
        <v>0</v>
      </c>
      <c r="D106" s="112"/>
      <c r="E106" s="90"/>
      <c r="F106" s="120"/>
      <c r="G106" s="90"/>
      <c r="H106" s="114"/>
      <c r="I106" s="114"/>
      <c r="J106" s="120"/>
      <c r="K106" s="90"/>
      <c r="L106" s="114"/>
      <c r="M106" s="114"/>
      <c r="N106" s="114"/>
      <c r="O106" s="146"/>
    </row>
    <row r="107" spans="1:15" ht="12.75">
      <c r="A107" s="50" t="s">
        <v>392</v>
      </c>
      <c r="B107" s="194"/>
      <c r="C107" s="194"/>
      <c r="D107" s="117"/>
      <c r="E107" s="115"/>
      <c r="F107" s="119"/>
      <c r="G107" s="115"/>
      <c r="H107" s="119"/>
      <c r="I107" s="115"/>
      <c r="J107" s="119"/>
      <c r="K107" s="115"/>
      <c r="L107" s="115"/>
      <c r="M107" s="117"/>
      <c r="N107" s="117"/>
      <c r="O107" s="146">
        <f t="shared" si="0"/>
        <v>0</v>
      </c>
    </row>
    <row r="108" spans="1:15" ht="12.75">
      <c r="A108" s="11" t="s">
        <v>46</v>
      </c>
      <c r="B108" s="374" t="s">
        <v>166</v>
      </c>
      <c r="C108" s="244">
        <f>SUM(D108:N108)</f>
        <v>0</v>
      </c>
      <c r="D108" s="112"/>
      <c r="E108" s="90"/>
      <c r="F108" s="120"/>
      <c r="G108" s="90"/>
      <c r="H108" s="120"/>
      <c r="I108" s="90"/>
      <c r="J108" s="120"/>
      <c r="K108" s="90"/>
      <c r="L108" s="90"/>
      <c r="M108" s="112"/>
      <c r="N108" s="112"/>
      <c r="O108" s="146">
        <f t="shared" si="0"/>
        <v>0</v>
      </c>
    </row>
    <row r="109" spans="1:15" ht="12.75">
      <c r="A109" s="15" t="s">
        <v>568</v>
      </c>
      <c r="B109" s="371"/>
      <c r="C109" s="372">
        <f>SUM(D109:N109)</f>
        <v>0</v>
      </c>
      <c r="D109" s="114"/>
      <c r="E109" s="114"/>
      <c r="F109" s="114"/>
      <c r="G109" s="114"/>
      <c r="H109" s="114"/>
      <c r="I109" s="114"/>
      <c r="J109" s="114"/>
      <c r="K109" s="114"/>
      <c r="L109" s="114"/>
      <c r="M109" s="114"/>
      <c r="N109" s="114"/>
      <c r="O109" s="146"/>
    </row>
    <row r="110" spans="1:15" ht="12.75">
      <c r="A110" s="261" t="s">
        <v>393</v>
      </c>
      <c r="B110" s="194"/>
      <c r="C110" s="194"/>
      <c r="D110" s="117"/>
      <c r="E110" s="115"/>
      <c r="F110" s="119"/>
      <c r="G110" s="115"/>
      <c r="H110" s="119"/>
      <c r="I110" s="115"/>
      <c r="J110" s="119"/>
      <c r="K110" s="115"/>
      <c r="L110" s="115"/>
      <c r="M110" s="117"/>
      <c r="N110" s="117"/>
      <c r="O110" s="146">
        <f t="shared" si="0"/>
        <v>0</v>
      </c>
    </row>
    <row r="111" spans="1:15" ht="12.75">
      <c r="A111" s="393" t="s">
        <v>46</v>
      </c>
      <c r="B111" s="374" t="s">
        <v>166</v>
      </c>
      <c r="C111" s="244">
        <f>SUM(D111:N111)</f>
        <v>0</v>
      </c>
      <c r="D111" s="90"/>
      <c r="E111" s="90"/>
      <c r="F111" s="120"/>
      <c r="G111" s="90"/>
      <c r="H111" s="120"/>
      <c r="I111" s="90"/>
      <c r="J111" s="120"/>
      <c r="K111" s="90"/>
      <c r="L111" s="90"/>
      <c r="M111" s="112"/>
      <c r="N111" s="90"/>
      <c r="O111" s="146">
        <f t="shared" si="0"/>
        <v>0</v>
      </c>
    </row>
    <row r="112" spans="1:15" ht="12.75">
      <c r="A112" s="15" t="s">
        <v>568</v>
      </c>
      <c r="B112" s="371"/>
      <c r="C112" s="372">
        <f>SUM(D112:N112)</f>
        <v>0</v>
      </c>
      <c r="D112" s="112"/>
      <c r="E112" s="114"/>
      <c r="F112" s="114"/>
      <c r="G112" s="114"/>
      <c r="H112" s="114"/>
      <c r="I112" s="114"/>
      <c r="J112" s="114"/>
      <c r="K112" s="114"/>
      <c r="L112" s="114"/>
      <c r="M112" s="114"/>
      <c r="N112" s="112"/>
      <c r="O112" s="146"/>
    </row>
    <row r="113" spans="1:15" ht="12.75">
      <c r="A113" s="261" t="s">
        <v>394</v>
      </c>
      <c r="B113" s="194"/>
      <c r="C113" s="194"/>
      <c r="D113" s="117"/>
      <c r="E113" s="115"/>
      <c r="F113" s="119"/>
      <c r="G113" s="115"/>
      <c r="H113" s="119"/>
      <c r="I113" s="115"/>
      <c r="J113" s="119"/>
      <c r="K113" s="115"/>
      <c r="L113" s="115"/>
      <c r="M113" s="117"/>
      <c r="N113" s="117"/>
      <c r="O113" s="146">
        <f t="shared" si="0"/>
        <v>0</v>
      </c>
    </row>
    <row r="114" spans="1:15" ht="12.75">
      <c r="A114" s="393" t="s">
        <v>46</v>
      </c>
      <c r="B114" s="374" t="s">
        <v>166</v>
      </c>
      <c r="C114" s="244">
        <f>SUM(D114:N114)</f>
        <v>0</v>
      </c>
      <c r="D114" s="112"/>
      <c r="E114" s="90"/>
      <c r="F114" s="120"/>
      <c r="G114" s="90"/>
      <c r="H114" s="120"/>
      <c r="I114" s="90"/>
      <c r="J114" s="120"/>
      <c r="K114" s="90"/>
      <c r="L114" s="90"/>
      <c r="M114" s="112"/>
      <c r="N114" s="112"/>
      <c r="O114" s="146">
        <f t="shared" si="0"/>
        <v>0</v>
      </c>
    </row>
    <row r="115" spans="1:15" ht="12.75">
      <c r="A115" s="15" t="s">
        <v>568</v>
      </c>
      <c r="B115" s="371"/>
      <c r="C115" s="372">
        <f>SUM(D115:N115)</f>
        <v>0</v>
      </c>
      <c r="D115" s="114"/>
      <c r="E115" s="112"/>
      <c r="F115" s="114"/>
      <c r="G115" s="90"/>
      <c r="H115" s="114"/>
      <c r="I115" s="114"/>
      <c r="J115" s="90"/>
      <c r="K115" s="114"/>
      <c r="L115" s="90"/>
      <c r="M115" s="114"/>
      <c r="N115" s="114"/>
      <c r="O115" s="146"/>
    </row>
    <row r="116" spans="1:15" ht="12.75">
      <c r="A116" s="261" t="s">
        <v>395</v>
      </c>
      <c r="B116" s="194"/>
      <c r="C116" s="244"/>
      <c r="D116" s="112"/>
      <c r="E116" s="115"/>
      <c r="F116" s="120"/>
      <c r="G116" s="115"/>
      <c r="H116" s="120"/>
      <c r="I116" s="90"/>
      <c r="J116" s="115"/>
      <c r="K116" s="90"/>
      <c r="L116" s="115"/>
      <c r="M116" s="112"/>
      <c r="N116" s="112"/>
      <c r="O116" s="146">
        <f t="shared" si="0"/>
        <v>0</v>
      </c>
    </row>
    <row r="117" spans="1:15" ht="12.75">
      <c r="A117" s="393" t="s">
        <v>46</v>
      </c>
      <c r="B117" s="374" t="s">
        <v>166</v>
      </c>
      <c r="C117" s="244">
        <f>SUM(D117:N117)</f>
        <v>0</v>
      </c>
      <c r="D117" s="112"/>
      <c r="E117" s="112"/>
      <c r="F117" s="120"/>
      <c r="G117" s="90"/>
      <c r="H117" s="120"/>
      <c r="I117" s="90"/>
      <c r="J117" s="120"/>
      <c r="K117" s="90"/>
      <c r="L117" s="90"/>
      <c r="M117" s="112"/>
      <c r="N117" s="112"/>
      <c r="O117" s="146">
        <f t="shared" si="0"/>
        <v>0</v>
      </c>
    </row>
    <row r="118" spans="1:15" ht="12.75">
      <c r="A118" s="15" t="s">
        <v>568</v>
      </c>
      <c r="B118" s="371"/>
      <c r="C118" s="244">
        <f>SUM(D118:N118)</f>
        <v>0</v>
      </c>
      <c r="D118" s="112"/>
      <c r="E118" s="112"/>
      <c r="F118" s="120"/>
      <c r="G118" s="90"/>
      <c r="H118" s="120"/>
      <c r="I118" s="90"/>
      <c r="J118" s="120"/>
      <c r="K118" s="90"/>
      <c r="L118" s="90"/>
      <c r="M118" s="112"/>
      <c r="N118" s="112"/>
      <c r="O118" s="146"/>
    </row>
    <row r="119" spans="1:15" ht="12.75">
      <c r="A119" s="225" t="s">
        <v>396</v>
      </c>
      <c r="B119" s="56"/>
      <c r="C119" s="43"/>
      <c r="D119" s="117"/>
      <c r="E119" s="115"/>
      <c r="F119" s="115"/>
      <c r="G119" s="115"/>
      <c r="H119" s="115"/>
      <c r="I119" s="115"/>
      <c r="J119" s="117"/>
      <c r="K119" s="115"/>
      <c r="L119" s="115"/>
      <c r="M119" s="117"/>
      <c r="N119" s="117"/>
      <c r="O119" s="146">
        <f t="shared" si="0"/>
        <v>0</v>
      </c>
    </row>
    <row r="120" spans="1:15" ht="12.75">
      <c r="A120" s="31" t="s">
        <v>45</v>
      </c>
      <c r="B120" s="68" t="s">
        <v>166</v>
      </c>
      <c r="C120" s="244">
        <f>SUM(D120:N120)</f>
        <v>0</v>
      </c>
      <c r="D120" s="112"/>
      <c r="E120" s="90"/>
      <c r="F120" s="90"/>
      <c r="G120" s="125"/>
      <c r="H120" s="125"/>
      <c r="I120" s="90"/>
      <c r="J120" s="112"/>
      <c r="K120" s="90"/>
      <c r="L120" s="90"/>
      <c r="M120" s="112"/>
      <c r="N120" s="112"/>
      <c r="O120" s="146">
        <f t="shared" si="0"/>
        <v>0</v>
      </c>
    </row>
    <row r="121" spans="1:15" ht="12.75">
      <c r="A121" s="15" t="s">
        <v>568</v>
      </c>
      <c r="B121" s="371"/>
      <c r="C121" s="372">
        <f>SUM(D121:N121)</f>
        <v>0</v>
      </c>
      <c r="D121" s="114"/>
      <c r="E121" s="114"/>
      <c r="F121" s="90"/>
      <c r="G121" s="376"/>
      <c r="H121" s="125"/>
      <c r="I121" s="376"/>
      <c r="J121" s="114"/>
      <c r="K121" s="114"/>
      <c r="L121" s="114"/>
      <c r="M121" s="114"/>
      <c r="N121" s="114"/>
      <c r="O121" s="146"/>
    </row>
    <row r="122" spans="1:15" ht="12.75">
      <c r="A122" s="225" t="s">
        <v>397</v>
      </c>
      <c r="B122" s="56"/>
      <c r="C122" s="43"/>
      <c r="D122" s="117"/>
      <c r="E122" s="115"/>
      <c r="F122" s="115"/>
      <c r="G122" s="115"/>
      <c r="H122" s="115"/>
      <c r="I122" s="115"/>
      <c r="J122" s="112"/>
      <c r="K122" s="115"/>
      <c r="L122" s="115"/>
      <c r="M122" s="117"/>
      <c r="N122" s="117"/>
      <c r="O122" s="146">
        <f aca="true" t="shared" si="8" ref="O122:O185">SUM(D122:N122)</f>
        <v>0</v>
      </c>
    </row>
    <row r="123" spans="1:15" ht="12.75">
      <c r="A123" s="11" t="s">
        <v>45</v>
      </c>
      <c r="B123" s="68" t="s">
        <v>167</v>
      </c>
      <c r="C123" s="244">
        <f>SUM(D123:N123)</f>
        <v>0</v>
      </c>
      <c r="D123" s="120"/>
      <c r="E123" s="125"/>
      <c r="F123" s="90"/>
      <c r="G123" s="90"/>
      <c r="H123" s="90"/>
      <c r="I123" s="90"/>
      <c r="J123" s="90"/>
      <c r="K123" s="90"/>
      <c r="L123" s="90"/>
      <c r="M123" s="112"/>
      <c r="N123" s="112"/>
      <c r="O123" s="146">
        <f t="shared" si="8"/>
        <v>0</v>
      </c>
    </row>
    <row r="124" spans="1:15" ht="12.75">
      <c r="A124" s="15" t="s">
        <v>568</v>
      </c>
      <c r="B124" s="371"/>
      <c r="C124" s="372">
        <f>SUM(D124:N124)</f>
        <v>0</v>
      </c>
      <c r="D124" s="376"/>
      <c r="E124" s="114"/>
      <c r="F124" s="114"/>
      <c r="G124" s="114"/>
      <c r="H124" s="114"/>
      <c r="I124" s="114"/>
      <c r="J124" s="112"/>
      <c r="K124" s="90"/>
      <c r="L124" s="114"/>
      <c r="M124" s="114"/>
      <c r="N124" s="114"/>
      <c r="O124" s="146"/>
    </row>
    <row r="125" spans="1:15" ht="12.75">
      <c r="A125" s="225" t="s">
        <v>398</v>
      </c>
      <c r="B125" s="56"/>
      <c r="C125" s="43"/>
      <c r="D125" s="117"/>
      <c r="E125" s="90"/>
      <c r="F125" s="115"/>
      <c r="G125" s="115"/>
      <c r="H125" s="115"/>
      <c r="I125" s="115"/>
      <c r="J125" s="117"/>
      <c r="K125" s="115"/>
      <c r="L125" s="115"/>
      <c r="M125" s="117"/>
      <c r="N125" s="117"/>
      <c r="O125" s="146">
        <f t="shared" si="8"/>
        <v>0</v>
      </c>
    </row>
    <row r="126" spans="1:15" ht="12.75">
      <c r="A126" s="31" t="s">
        <v>45</v>
      </c>
      <c r="B126" s="68" t="s">
        <v>167</v>
      </c>
      <c r="C126" s="244">
        <f>SUM(D126:N126)</f>
        <v>0</v>
      </c>
      <c r="D126" s="112"/>
      <c r="E126" s="90"/>
      <c r="F126" s="90"/>
      <c r="G126" s="90"/>
      <c r="H126" s="90"/>
      <c r="I126" s="90"/>
      <c r="J126" s="112"/>
      <c r="K126" s="90"/>
      <c r="L126" s="90"/>
      <c r="M126" s="112"/>
      <c r="N126" s="112"/>
      <c r="O126" s="146">
        <f t="shared" si="8"/>
        <v>0</v>
      </c>
    </row>
    <row r="127" spans="1:15" ht="12.75">
      <c r="A127" s="15" t="s">
        <v>568</v>
      </c>
      <c r="B127" s="371"/>
      <c r="C127" s="372">
        <f>SUM(D127:N127)</f>
        <v>0</v>
      </c>
      <c r="D127" s="114"/>
      <c r="E127" s="114"/>
      <c r="F127" s="114"/>
      <c r="G127" s="90"/>
      <c r="H127" s="114"/>
      <c r="I127" s="114"/>
      <c r="J127" s="114"/>
      <c r="K127" s="90"/>
      <c r="L127" s="114"/>
      <c r="M127" s="114"/>
      <c r="N127" s="114"/>
      <c r="O127" s="146"/>
    </row>
    <row r="128" spans="1:15" ht="12.75">
      <c r="A128" s="189" t="s">
        <v>399</v>
      </c>
      <c r="B128" s="283"/>
      <c r="C128" s="263"/>
      <c r="D128" s="119"/>
      <c r="E128" s="115"/>
      <c r="F128" s="119"/>
      <c r="G128" s="115"/>
      <c r="H128" s="119"/>
      <c r="I128" s="115"/>
      <c r="J128" s="119"/>
      <c r="K128" s="115"/>
      <c r="L128" s="115"/>
      <c r="M128" s="117"/>
      <c r="N128" s="117"/>
      <c r="O128" s="146">
        <f t="shared" si="8"/>
        <v>0</v>
      </c>
    </row>
    <row r="129" spans="1:15" ht="12.75">
      <c r="A129" s="31" t="s">
        <v>45</v>
      </c>
      <c r="B129" s="68" t="s">
        <v>167</v>
      </c>
      <c r="C129" s="244">
        <f>SUM(D129:N129)</f>
        <v>0</v>
      </c>
      <c r="D129" s="120"/>
      <c r="E129" s="90"/>
      <c r="F129" s="120"/>
      <c r="G129" s="90"/>
      <c r="H129" s="120"/>
      <c r="I129" s="90"/>
      <c r="J129" s="120"/>
      <c r="K129" s="90"/>
      <c r="L129" s="90"/>
      <c r="M129" s="90"/>
      <c r="N129" s="112"/>
      <c r="O129" s="146">
        <f t="shared" si="8"/>
        <v>0</v>
      </c>
    </row>
    <row r="130" spans="1:15" ht="12.75">
      <c r="A130" s="15" t="s">
        <v>568</v>
      </c>
      <c r="B130" s="371"/>
      <c r="C130" s="372">
        <f>SUM(D130:N130)</f>
        <v>0</v>
      </c>
      <c r="D130" s="114"/>
      <c r="E130" s="90"/>
      <c r="F130" s="114"/>
      <c r="G130" s="114"/>
      <c r="H130" s="114"/>
      <c r="I130" s="114"/>
      <c r="J130" s="114"/>
      <c r="K130" s="114"/>
      <c r="L130" s="114"/>
      <c r="M130" s="112"/>
      <c r="N130" s="114"/>
      <c r="O130" s="146"/>
    </row>
    <row r="131" spans="1:15" ht="12.75">
      <c r="A131" s="189" t="s">
        <v>400</v>
      </c>
      <c r="B131" s="283"/>
      <c r="C131" s="263"/>
      <c r="D131" s="118"/>
      <c r="E131" s="115"/>
      <c r="F131" s="119"/>
      <c r="G131" s="115"/>
      <c r="H131" s="119"/>
      <c r="I131" s="115"/>
      <c r="J131" s="119"/>
      <c r="K131" s="115"/>
      <c r="L131" s="115"/>
      <c r="M131" s="117"/>
      <c r="N131" s="117"/>
      <c r="O131" s="146">
        <f t="shared" si="8"/>
        <v>0</v>
      </c>
    </row>
    <row r="132" spans="1:15" ht="12.75">
      <c r="A132" s="31" t="s">
        <v>45</v>
      </c>
      <c r="B132" s="221" t="s">
        <v>167</v>
      </c>
      <c r="C132" s="244">
        <f>SUM(D132:N132)</f>
        <v>0</v>
      </c>
      <c r="D132" s="125"/>
      <c r="E132" s="90"/>
      <c r="F132" s="120"/>
      <c r="G132" s="90"/>
      <c r="H132" s="120"/>
      <c r="I132" s="90"/>
      <c r="J132" s="120"/>
      <c r="K132" s="90"/>
      <c r="L132" s="90"/>
      <c r="M132" s="112"/>
      <c r="N132" s="90"/>
      <c r="O132" s="146">
        <f t="shared" si="8"/>
        <v>0</v>
      </c>
    </row>
    <row r="133" spans="1:15" ht="12.75">
      <c r="A133" s="15" t="s">
        <v>568</v>
      </c>
      <c r="B133" s="68"/>
      <c r="C133" s="372">
        <f>SUM(D133:N133)</f>
        <v>0</v>
      </c>
      <c r="D133" s="114"/>
      <c r="E133" s="114"/>
      <c r="F133" s="114"/>
      <c r="G133" s="114"/>
      <c r="H133" s="114"/>
      <c r="I133" s="90"/>
      <c r="J133" s="114"/>
      <c r="K133" s="90"/>
      <c r="L133" s="125"/>
      <c r="M133" s="376"/>
      <c r="N133" s="114"/>
      <c r="O133" s="146"/>
    </row>
    <row r="134" spans="1:15" ht="12.75">
      <c r="A134" s="280" t="s">
        <v>401</v>
      </c>
      <c r="B134" s="7"/>
      <c r="C134" s="18"/>
      <c r="D134" s="119"/>
      <c r="E134" s="115"/>
      <c r="F134" s="119"/>
      <c r="G134" s="115"/>
      <c r="H134" s="119"/>
      <c r="I134" s="115"/>
      <c r="J134" s="119"/>
      <c r="K134" s="115"/>
      <c r="L134" s="115"/>
      <c r="M134" s="112"/>
      <c r="N134" s="117"/>
      <c r="O134" s="146">
        <f t="shared" si="8"/>
        <v>0</v>
      </c>
    </row>
    <row r="135" spans="1:15" ht="12.75">
      <c r="A135" s="11" t="s">
        <v>35</v>
      </c>
      <c r="B135" s="221" t="s">
        <v>166</v>
      </c>
      <c r="C135" s="244">
        <f>SUM(D135:N135)</f>
        <v>0</v>
      </c>
      <c r="D135" s="90"/>
      <c r="E135" s="90"/>
      <c r="F135" s="90"/>
      <c r="G135" s="90"/>
      <c r="H135" s="120"/>
      <c r="I135" s="90"/>
      <c r="J135" s="90"/>
      <c r="K135" s="90"/>
      <c r="L135" s="90"/>
      <c r="M135" s="112"/>
      <c r="N135" s="112"/>
      <c r="O135" s="146">
        <f t="shared" si="8"/>
        <v>0</v>
      </c>
    </row>
    <row r="136" spans="1:15" ht="12.75">
      <c r="A136" s="15" t="s">
        <v>568</v>
      </c>
      <c r="B136" s="371"/>
      <c r="C136" s="372">
        <f>SUM(D136:N136)</f>
        <v>0</v>
      </c>
      <c r="D136" s="114"/>
      <c r="E136" s="114"/>
      <c r="F136" s="120"/>
      <c r="G136" s="114"/>
      <c r="H136" s="90"/>
      <c r="I136" s="114"/>
      <c r="J136" s="120"/>
      <c r="K136" s="376"/>
      <c r="L136" s="375"/>
      <c r="M136" s="114"/>
      <c r="N136" s="90"/>
      <c r="O136" s="146"/>
    </row>
    <row r="137" spans="1:15" ht="12.75">
      <c r="A137" s="13" t="s">
        <v>402</v>
      </c>
      <c r="B137" s="243"/>
      <c r="C137" s="263"/>
      <c r="D137" s="120"/>
      <c r="E137" s="90"/>
      <c r="F137" s="115"/>
      <c r="G137" s="90"/>
      <c r="H137" s="115"/>
      <c r="I137" s="90"/>
      <c r="J137" s="115"/>
      <c r="K137" s="90"/>
      <c r="L137" s="90"/>
      <c r="M137" s="112"/>
      <c r="N137" s="115"/>
      <c r="O137" s="146">
        <f t="shared" si="8"/>
        <v>0</v>
      </c>
    </row>
    <row r="138" spans="1:15" ht="12.75">
      <c r="A138" s="11" t="s">
        <v>35</v>
      </c>
      <c r="B138" s="221" t="s">
        <v>166</v>
      </c>
      <c r="C138" s="244">
        <f>SUM(D138:N138)</f>
        <v>0</v>
      </c>
      <c r="D138" s="120"/>
      <c r="E138" s="90"/>
      <c r="F138" s="120"/>
      <c r="G138" s="90"/>
      <c r="H138" s="120"/>
      <c r="I138" s="90"/>
      <c r="J138" s="120"/>
      <c r="K138" s="90"/>
      <c r="L138" s="90"/>
      <c r="M138" s="112"/>
      <c r="N138" s="112"/>
      <c r="O138" s="146">
        <f t="shared" si="8"/>
        <v>0</v>
      </c>
    </row>
    <row r="139" spans="1:15" ht="12.75">
      <c r="A139" s="15" t="s">
        <v>568</v>
      </c>
      <c r="B139" s="221"/>
      <c r="C139" s="372">
        <f>SUM(D139:N139)</f>
        <v>0</v>
      </c>
      <c r="D139" s="120"/>
      <c r="E139" s="90"/>
      <c r="F139" s="120"/>
      <c r="G139" s="90"/>
      <c r="H139" s="120"/>
      <c r="I139" s="90"/>
      <c r="J139" s="120"/>
      <c r="K139" s="90"/>
      <c r="L139" s="90"/>
      <c r="M139" s="112"/>
      <c r="N139" s="112"/>
      <c r="O139" s="146"/>
    </row>
    <row r="140" spans="1:15" ht="12.75">
      <c r="A140" s="21" t="s">
        <v>403</v>
      </c>
      <c r="B140" s="7"/>
      <c r="C140" s="18"/>
      <c r="D140" s="119"/>
      <c r="E140" s="115"/>
      <c r="F140" s="119"/>
      <c r="G140" s="115"/>
      <c r="H140" s="119"/>
      <c r="I140" s="115"/>
      <c r="J140" s="119"/>
      <c r="K140" s="115"/>
      <c r="L140" s="115"/>
      <c r="M140" s="117"/>
      <c r="N140" s="117"/>
      <c r="O140" s="146">
        <f t="shared" si="8"/>
        <v>0</v>
      </c>
    </row>
    <row r="141" spans="1:15" ht="12.75">
      <c r="A141" s="11" t="s">
        <v>35</v>
      </c>
      <c r="B141" s="221" t="s">
        <v>166</v>
      </c>
      <c r="C141" s="244">
        <f>SUM(D141:N141)</f>
        <v>0</v>
      </c>
      <c r="D141" s="120"/>
      <c r="E141" s="90"/>
      <c r="F141" s="120"/>
      <c r="G141" s="90"/>
      <c r="H141" s="120"/>
      <c r="I141" s="90"/>
      <c r="J141" s="120"/>
      <c r="K141" s="90"/>
      <c r="L141" s="90"/>
      <c r="M141" s="112"/>
      <c r="N141" s="112"/>
      <c r="O141" s="146">
        <f t="shared" si="8"/>
        <v>0</v>
      </c>
    </row>
    <row r="142" spans="1:15" ht="12.75">
      <c r="A142" s="15" t="s">
        <v>568</v>
      </c>
      <c r="B142" s="221"/>
      <c r="C142" s="372">
        <f>SUM(D142:N142)</f>
        <v>0</v>
      </c>
      <c r="D142" s="114"/>
      <c r="E142" s="114"/>
      <c r="F142" s="114"/>
      <c r="G142" s="114"/>
      <c r="H142" s="114"/>
      <c r="I142" s="90"/>
      <c r="J142" s="114"/>
      <c r="K142" s="114"/>
      <c r="L142" s="114"/>
      <c r="M142" s="114"/>
      <c r="N142" s="114"/>
      <c r="O142" s="146"/>
    </row>
    <row r="143" spans="1:15" ht="12.75">
      <c r="A143" s="13" t="s">
        <v>404</v>
      </c>
      <c r="B143" s="7"/>
      <c r="C143" s="7"/>
      <c r="D143" s="119"/>
      <c r="E143" s="115"/>
      <c r="F143" s="119"/>
      <c r="G143" s="115"/>
      <c r="H143" s="119"/>
      <c r="I143" s="115"/>
      <c r="J143" s="119"/>
      <c r="K143" s="115"/>
      <c r="L143" s="115"/>
      <c r="M143" s="117"/>
      <c r="N143" s="117"/>
      <c r="O143" s="146">
        <f t="shared" si="8"/>
        <v>0</v>
      </c>
    </row>
    <row r="144" spans="1:15" ht="12.75">
      <c r="A144" s="11" t="s">
        <v>35</v>
      </c>
      <c r="B144" s="221" t="s">
        <v>166</v>
      </c>
      <c r="C144" s="244">
        <f>SUM(D144:N144)</f>
        <v>1642</v>
      </c>
      <c r="D144" s="120"/>
      <c r="E144" s="90">
        <v>1642</v>
      </c>
      <c r="F144" s="120"/>
      <c r="G144" s="90"/>
      <c r="H144" s="120"/>
      <c r="I144" s="90"/>
      <c r="J144" s="120">
        <v>0</v>
      </c>
      <c r="K144" s="90"/>
      <c r="L144" s="90"/>
      <c r="M144" s="112"/>
      <c r="N144" s="112"/>
      <c r="O144" s="146">
        <f t="shared" si="8"/>
        <v>1642</v>
      </c>
    </row>
    <row r="145" spans="1:15" ht="12.75">
      <c r="A145" s="15" t="s">
        <v>568</v>
      </c>
      <c r="B145" s="371"/>
      <c r="C145" s="372">
        <f>SUM(D145:N145)</f>
        <v>1642</v>
      </c>
      <c r="D145" s="114"/>
      <c r="E145" s="114">
        <f>E144</f>
        <v>1642</v>
      </c>
      <c r="F145" s="114"/>
      <c r="G145" s="114"/>
      <c r="H145" s="114"/>
      <c r="I145" s="90"/>
      <c r="J145" s="114"/>
      <c r="K145" s="114"/>
      <c r="L145" s="114"/>
      <c r="M145" s="114"/>
      <c r="N145" s="114"/>
      <c r="O145" s="146"/>
    </row>
    <row r="146" spans="1:15" ht="12.75">
      <c r="A146" s="13" t="s">
        <v>405</v>
      </c>
      <c r="B146" s="7"/>
      <c r="C146" s="7"/>
      <c r="D146" s="119"/>
      <c r="E146" s="115"/>
      <c r="F146" s="119"/>
      <c r="G146" s="115"/>
      <c r="H146" s="119"/>
      <c r="I146" s="115"/>
      <c r="J146" s="119"/>
      <c r="K146" s="115"/>
      <c r="L146" s="115"/>
      <c r="M146" s="117"/>
      <c r="N146" s="117"/>
      <c r="O146" s="146">
        <f t="shared" si="8"/>
        <v>0</v>
      </c>
    </row>
    <row r="147" spans="1:15" ht="12.75">
      <c r="A147" s="11" t="s">
        <v>35</v>
      </c>
      <c r="B147" s="221" t="s">
        <v>166</v>
      </c>
      <c r="C147" s="244">
        <f>SUM(D147:N147)</f>
        <v>6414</v>
      </c>
      <c r="D147" s="90"/>
      <c r="E147" s="90"/>
      <c r="F147" s="120"/>
      <c r="G147" s="90"/>
      <c r="H147" s="120">
        <v>6414</v>
      </c>
      <c r="I147" s="90"/>
      <c r="J147" s="120"/>
      <c r="K147" s="90"/>
      <c r="L147" s="90"/>
      <c r="M147" s="112"/>
      <c r="N147" s="112"/>
      <c r="O147" s="146">
        <f t="shared" si="8"/>
        <v>6414</v>
      </c>
    </row>
    <row r="148" spans="1:15" ht="12.75">
      <c r="A148" s="15" t="s">
        <v>568</v>
      </c>
      <c r="B148" s="221"/>
      <c r="C148" s="372">
        <f>SUM(D148:N148)</f>
        <v>6414</v>
      </c>
      <c r="D148" s="120"/>
      <c r="E148" s="90"/>
      <c r="F148" s="120"/>
      <c r="G148" s="90"/>
      <c r="H148" s="120">
        <f>H147</f>
        <v>6414</v>
      </c>
      <c r="I148" s="114"/>
      <c r="J148" s="120"/>
      <c r="K148" s="114"/>
      <c r="L148" s="90"/>
      <c r="M148" s="112"/>
      <c r="N148" s="112"/>
      <c r="O148" s="146"/>
    </row>
    <row r="149" spans="1:15" ht="12.75">
      <c r="A149" s="13" t="s">
        <v>418</v>
      </c>
      <c r="B149" s="7"/>
      <c r="C149" s="7"/>
      <c r="D149" s="119"/>
      <c r="E149" s="115"/>
      <c r="F149" s="119"/>
      <c r="G149" s="115"/>
      <c r="H149" s="115"/>
      <c r="I149" s="117"/>
      <c r="J149" s="117"/>
      <c r="K149" s="117"/>
      <c r="L149" s="115"/>
      <c r="M149" s="117"/>
      <c r="N149" s="117"/>
      <c r="O149" s="146"/>
    </row>
    <row r="150" spans="1:15" ht="12.75">
      <c r="A150" s="11" t="s">
        <v>35</v>
      </c>
      <c r="B150" s="221" t="s">
        <v>166</v>
      </c>
      <c r="C150" s="244">
        <f>SUM(D150:N150)</f>
        <v>0</v>
      </c>
      <c r="D150" s="90"/>
      <c r="E150" s="90"/>
      <c r="F150" s="90"/>
      <c r="G150" s="90"/>
      <c r="H150" s="90">
        <v>0</v>
      </c>
      <c r="I150" s="112"/>
      <c r="J150" s="90"/>
      <c r="K150" s="90"/>
      <c r="L150" s="90"/>
      <c r="M150" s="112"/>
      <c r="N150" s="112"/>
      <c r="O150" s="146"/>
    </row>
    <row r="151" spans="1:15" ht="12.75">
      <c r="A151" s="15" t="s">
        <v>568</v>
      </c>
      <c r="B151" s="371"/>
      <c r="C151" s="372">
        <f>SUM(D151:N151)</f>
        <v>0</v>
      </c>
      <c r="D151" s="120"/>
      <c r="E151" s="90"/>
      <c r="F151" s="120"/>
      <c r="G151" s="114"/>
      <c r="H151" s="376"/>
      <c r="I151" s="114"/>
      <c r="J151" s="120"/>
      <c r="K151" s="114"/>
      <c r="L151" s="114"/>
      <c r="M151" s="114"/>
      <c r="N151" s="114"/>
      <c r="O151" s="146"/>
    </row>
    <row r="152" spans="1:15" ht="12.75">
      <c r="A152" s="13" t="s">
        <v>419</v>
      </c>
      <c r="B152" s="7"/>
      <c r="C152" s="7"/>
      <c r="D152" s="119"/>
      <c r="E152" s="115"/>
      <c r="F152" s="119"/>
      <c r="G152" s="115"/>
      <c r="H152" s="115"/>
      <c r="I152" s="115"/>
      <c r="J152" s="117"/>
      <c r="K152" s="117"/>
      <c r="L152" s="115"/>
      <c r="M152" s="117"/>
      <c r="N152" s="117"/>
      <c r="O152" s="146">
        <f t="shared" si="8"/>
        <v>0</v>
      </c>
    </row>
    <row r="153" spans="1:15" ht="12.75">
      <c r="A153" s="11" t="s">
        <v>35</v>
      </c>
      <c r="B153" s="221" t="s">
        <v>166</v>
      </c>
      <c r="C153" s="244">
        <f>SUM(D153:N153)</f>
        <v>0</v>
      </c>
      <c r="D153" s="90"/>
      <c r="E153" s="90"/>
      <c r="F153" s="120"/>
      <c r="G153" s="90"/>
      <c r="H153" s="90">
        <v>0</v>
      </c>
      <c r="I153" s="90"/>
      <c r="J153" s="112"/>
      <c r="K153" s="90"/>
      <c r="L153" s="90"/>
      <c r="M153" s="90"/>
      <c r="N153" s="112"/>
      <c r="O153" s="146">
        <f t="shared" si="8"/>
        <v>0</v>
      </c>
    </row>
    <row r="154" spans="1:15" ht="12.75">
      <c r="A154" s="15" t="s">
        <v>568</v>
      </c>
      <c r="B154" s="221"/>
      <c r="C154" s="372">
        <f>SUM(D154:N154)</f>
        <v>0</v>
      </c>
      <c r="D154" s="120"/>
      <c r="E154" s="90"/>
      <c r="F154" s="90"/>
      <c r="G154" s="90"/>
      <c r="H154" s="125"/>
      <c r="I154" s="112"/>
      <c r="J154" s="125"/>
      <c r="K154" s="112"/>
      <c r="L154" s="90"/>
      <c r="M154" s="112"/>
      <c r="N154" s="114"/>
      <c r="O154" s="146"/>
    </row>
    <row r="155" spans="1:15" ht="12.75">
      <c r="A155" s="13" t="s">
        <v>420</v>
      </c>
      <c r="B155" s="44"/>
      <c r="C155" s="44"/>
      <c r="D155" s="120"/>
      <c r="E155" s="90"/>
      <c r="F155" s="120"/>
      <c r="G155" s="90"/>
      <c r="H155" s="90"/>
      <c r="I155" s="112"/>
      <c r="J155" s="112"/>
      <c r="K155" s="115"/>
      <c r="L155" s="115"/>
      <c r="M155" s="117"/>
      <c r="N155" s="117"/>
      <c r="O155" s="146">
        <f t="shared" si="8"/>
        <v>0</v>
      </c>
    </row>
    <row r="156" spans="1:15" ht="12.75">
      <c r="A156" s="11" t="s">
        <v>35</v>
      </c>
      <c r="B156" s="221" t="s">
        <v>166</v>
      </c>
      <c r="C156" s="244">
        <f>SUM(D156:N156)</f>
        <v>0</v>
      </c>
      <c r="D156" s="120"/>
      <c r="E156" s="90"/>
      <c r="F156" s="120"/>
      <c r="G156" s="90"/>
      <c r="H156" s="90"/>
      <c r="I156" s="112"/>
      <c r="J156" s="112"/>
      <c r="K156" s="90"/>
      <c r="L156" s="90"/>
      <c r="M156" s="112"/>
      <c r="N156" s="112"/>
      <c r="O156" s="146">
        <f t="shared" si="8"/>
        <v>0</v>
      </c>
    </row>
    <row r="157" spans="1:15" ht="12.75">
      <c r="A157" s="15" t="s">
        <v>568</v>
      </c>
      <c r="B157" s="221"/>
      <c r="C157" s="372">
        <f>SUM(D157:N157)</f>
        <v>0</v>
      </c>
      <c r="D157" s="120"/>
      <c r="E157" s="90"/>
      <c r="F157" s="120"/>
      <c r="G157" s="90"/>
      <c r="H157" s="120"/>
      <c r="I157" s="114"/>
      <c r="J157" s="120"/>
      <c r="K157" s="375"/>
      <c r="L157" s="90"/>
      <c r="M157" s="114"/>
      <c r="N157" s="114"/>
      <c r="O157" s="146"/>
    </row>
    <row r="158" spans="1:15" ht="12.75">
      <c r="A158" s="21" t="s">
        <v>557</v>
      </c>
      <c r="B158" s="7"/>
      <c r="C158" s="7"/>
      <c r="D158" s="119"/>
      <c r="E158" s="115"/>
      <c r="F158" s="119"/>
      <c r="G158" s="115"/>
      <c r="H158" s="115"/>
      <c r="I158" s="117"/>
      <c r="J158" s="117"/>
      <c r="K158" s="115"/>
      <c r="L158" s="115"/>
      <c r="M158" s="117"/>
      <c r="N158" s="117"/>
      <c r="O158" s="146">
        <f t="shared" si="8"/>
        <v>0</v>
      </c>
    </row>
    <row r="159" spans="1:15" ht="12.75">
      <c r="A159" s="11" t="s">
        <v>35</v>
      </c>
      <c r="B159" s="221" t="s">
        <v>166</v>
      </c>
      <c r="C159" s="244">
        <f>SUM(D159:N159)</f>
        <v>729</v>
      </c>
      <c r="D159" s="120"/>
      <c r="E159" s="90"/>
      <c r="F159" s="120"/>
      <c r="G159" s="90"/>
      <c r="H159" s="90">
        <v>729</v>
      </c>
      <c r="I159" s="112"/>
      <c r="J159" s="112"/>
      <c r="K159" s="90"/>
      <c r="L159" s="90"/>
      <c r="M159" s="112"/>
      <c r="N159" s="112"/>
      <c r="O159" s="146">
        <f t="shared" si="8"/>
        <v>729</v>
      </c>
    </row>
    <row r="160" spans="1:15" ht="12.75">
      <c r="A160" s="15" t="s">
        <v>568</v>
      </c>
      <c r="B160" s="371"/>
      <c r="C160" s="372">
        <f>SUM(D160:N160)</f>
        <v>729</v>
      </c>
      <c r="D160" s="114"/>
      <c r="E160" s="114"/>
      <c r="F160" s="114"/>
      <c r="G160" s="90"/>
      <c r="H160" s="376">
        <f>H159</f>
        <v>729</v>
      </c>
      <c r="I160" s="114"/>
      <c r="J160" s="376"/>
      <c r="K160" s="376"/>
      <c r="L160" s="376"/>
      <c r="M160" s="375"/>
      <c r="N160" s="114"/>
      <c r="O160" s="146"/>
    </row>
    <row r="161" spans="1:15" ht="12.75">
      <c r="A161" s="369" t="s">
        <v>558</v>
      </c>
      <c r="B161" s="7"/>
      <c r="C161" s="7"/>
      <c r="D161" s="119"/>
      <c r="E161" s="115"/>
      <c r="F161" s="119"/>
      <c r="G161" s="115"/>
      <c r="H161" s="115"/>
      <c r="I161" s="117"/>
      <c r="J161" s="117"/>
      <c r="K161" s="115"/>
      <c r="L161" s="90"/>
      <c r="M161" s="117"/>
      <c r="N161" s="117"/>
      <c r="O161" s="146">
        <f t="shared" si="8"/>
        <v>0</v>
      </c>
    </row>
    <row r="162" spans="1:15" ht="12.75">
      <c r="A162" s="11" t="s">
        <v>35</v>
      </c>
      <c r="B162" s="221" t="s">
        <v>166</v>
      </c>
      <c r="C162" s="244">
        <f>SUM(D162:N162)</f>
        <v>0</v>
      </c>
      <c r="D162" s="90"/>
      <c r="E162" s="90"/>
      <c r="F162" s="120"/>
      <c r="G162" s="90"/>
      <c r="H162" s="90"/>
      <c r="I162" s="112"/>
      <c r="J162" s="90"/>
      <c r="K162" s="373"/>
      <c r="L162" s="90"/>
      <c r="M162" s="112"/>
      <c r="N162" s="112"/>
      <c r="O162" s="146">
        <f t="shared" si="8"/>
        <v>0</v>
      </c>
    </row>
    <row r="163" spans="1:15" ht="12.75">
      <c r="A163" s="15" t="s">
        <v>568</v>
      </c>
      <c r="B163" s="371"/>
      <c r="C163" s="372">
        <f>SUM(D163:N163)</f>
        <v>0</v>
      </c>
      <c r="D163" s="120"/>
      <c r="E163" s="114"/>
      <c r="F163" s="114"/>
      <c r="G163" s="114"/>
      <c r="H163" s="120"/>
      <c r="I163" s="376"/>
      <c r="J163" s="376"/>
      <c r="K163" s="114"/>
      <c r="L163" s="114"/>
      <c r="M163" s="114"/>
      <c r="N163" s="114"/>
      <c r="O163" s="146"/>
    </row>
    <row r="164" spans="1:15" ht="12.75">
      <c r="A164" s="50" t="s">
        <v>423</v>
      </c>
      <c r="B164" s="243"/>
      <c r="C164" s="263"/>
      <c r="D164" s="119"/>
      <c r="E164" s="115"/>
      <c r="F164" s="119"/>
      <c r="G164" s="115"/>
      <c r="H164" s="119"/>
      <c r="I164" s="90"/>
      <c r="J164" s="119"/>
      <c r="K164" s="115"/>
      <c r="L164" s="115"/>
      <c r="M164" s="117"/>
      <c r="N164" s="117"/>
      <c r="O164" s="146">
        <f t="shared" si="8"/>
        <v>0</v>
      </c>
    </row>
    <row r="165" spans="1:15" ht="12.75">
      <c r="A165" s="11" t="s">
        <v>35</v>
      </c>
      <c r="B165" s="221" t="s">
        <v>166</v>
      </c>
      <c r="C165" s="244">
        <f>SUM(D165:N165)</f>
        <v>0</v>
      </c>
      <c r="D165" s="120"/>
      <c r="E165" s="90"/>
      <c r="F165" s="90"/>
      <c r="G165" s="90"/>
      <c r="H165" s="90"/>
      <c r="I165" s="90"/>
      <c r="J165" s="120"/>
      <c r="K165" s="90"/>
      <c r="L165" s="90"/>
      <c r="M165" s="90"/>
      <c r="N165" s="112"/>
      <c r="O165" s="146">
        <f t="shared" si="8"/>
        <v>0</v>
      </c>
    </row>
    <row r="166" spans="1:15" ht="12.75">
      <c r="A166" s="15" t="s">
        <v>568</v>
      </c>
      <c r="B166" s="371"/>
      <c r="C166" s="372">
        <f>SUM(D166:N166)</f>
        <v>0</v>
      </c>
      <c r="D166" s="114"/>
      <c r="E166" s="114"/>
      <c r="F166" s="120"/>
      <c r="G166" s="114"/>
      <c r="H166" s="120"/>
      <c r="I166" s="114"/>
      <c r="J166" s="376"/>
      <c r="K166" s="114"/>
      <c r="L166" s="114"/>
      <c r="M166" s="112"/>
      <c r="N166" s="114"/>
      <c r="O166" s="146"/>
    </row>
    <row r="167" spans="1:15" ht="12.75">
      <c r="A167" s="50" t="s">
        <v>559</v>
      </c>
      <c r="B167" s="50"/>
      <c r="C167" s="7"/>
      <c r="D167" s="119"/>
      <c r="E167" s="115"/>
      <c r="F167" s="119"/>
      <c r="G167" s="115"/>
      <c r="H167" s="119"/>
      <c r="I167" s="115"/>
      <c r="J167" s="119"/>
      <c r="K167" s="115"/>
      <c r="L167" s="115"/>
      <c r="M167" s="117"/>
      <c r="N167" s="117"/>
      <c r="O167" s="146">
        <f t="shared" si="8"/>
        <v>0</v>
      </c>
    </row>
    <row r="168" spans="1:15" ht="12.75">
      <c r="A168" s="11" t="s">
        <v>35</v>
      </c>
      <c r="B168" s="221" t="s">
        <v>166</v>
      </c>
      <c r="C168" s="244">
        <f>SUM(D168:N168)</f>
        <v>1871391</v>
      </c>
      <c r="D168" s="120"/>
      <c r="E168" s="90"/>
      <c r="F168" s="120"/>
      <c r="G168" s="90">
        <v>1871391</v>
      </c>
      <c r="H168" s="90"/>
      <c r="I168" s="90"/>
      <c r="J168" s="120"/>
      <c r="K168" s="90"/>
      <c r="L168" s="90"/>
      <c r="M168" s="112"/>
      <c r="N168" s="112"/>
      <c r="O168" s="146">
        <f t="shared" si="8"/>
        <v>1871391</v>
      </c>
    </row>
    <row r="169" spans="1:15" ht="12.75">
      <c r="A169" s="11" t="s">
        <v>669</v>
      </c>
      <c r="B169" s="221"/>
      <c r="C169" s="244">
        <f>SUM(D169:N169)</f>
        <v>6467</v>
      </c>
      <c r="D169" s="120"/>
      <c r="E169" s="90"/>
      <c r="F169" s="120"/>
      <c r="G169" s="90">
        <v>6467</v>
      </c>
      <c r="H169" s="90"/>
      <c r="I169" s="90"/>
      <c r="J169" s="120"/>
      <c r="K169" s="90"/>
      <c r="L169" s="90"/>
      <c r="M169" s="112"/>
      <c r="N169" s="112"/>
      <c r="O169" s="146"/>
    </row>
    <row r="170" spans="1:15" ht="12.75">
      <c r="A170" s="15" t="s">
        <v>568</v>
      </c>
      <c r="B170" s="371"/>
      <c r="C170" s="372">
        <f>C168+C169</f>
        <v>1877858</v>
      </c>
      <c r="D170" s="372">
        <f aca="true" t="shared" si="9" ref="D170:N170">D168</f>
        <v>0</v>
      </c>
      <c r="E170" s="372">
        <f t="shared" si="9"/>
        <v>0</v>
      </c>
      <c r="F170" s="372">
        <f t="shared" si="9"/>
        <v>0</v>
      </c>
      <c r="G170" s="372">
        <f>G168+G169</f>
        <v>1877858</v>
      </c>
      <c r="H170" s="372">
        <f t="shared" si="9"/>
        <v>0</v>
      </c>
      <c r="I170" s="372">
        <f t="shared" si="9"/>
        <v>0</v>
      </c>
      <c r="J170" s="372">
        <f t="shared" si="9"/>
        <v>0</v>
      </c>
      <c r="K170" s="372">
        <f t="shared" si="9"/>
        <v>0</v>
      </c>
      <c r="L170" s="372">
        <f t="shared" si="9"/>
        <v>0</v>
      </c>
      <c r="M170" s="372">
        <f t="shared" si="9"/>
        <v>0</v>
      </c>
      <c r="N170" s="372">
        <f t="shared" si="9"/>
        <v>0</v>
      </c>
      <c r="O170" s="146"/>
    </row>
    <row r="171" spans="1:15" ht="12.75">
      <c r="A171" s="50" t="s">
        <v>425</v>
      </c>
      <c r="B171" s="243"/>
      <c r="C171" s="263"/>
      <c r="D171" s="119"/>
      <c r="E171" s="115"/>
      <c r="F171" s="119"/>
      <c r="G171" s="115"/>
      <c r="H171" s="119"/>
      <c r="I171" s="115"/>
      <c r="J171" s="119"/>
      <c r="K171" s="115"/>
      <c r="L171" s="115"/>
      <c r="M171" s="117"/>
      <c r="N171" s="117"/>
      <c r="O171" s="146">
        <f t="shared" si="8"/>
        <v>0</v>
      </c>
    </row>
    <row r="172" spans="1:15" ht="12.75">
      <c r="A172" s="11" t="s">
        <v>35</v>
      </c>
      <c r="B172" s="221" t="s">
        <v>167</v>
      </c>
      <c r="C172" s="244">
        <f>SUM(D172:N172)</f>
        <v>415000</v>
      </c>
      <c r="D172" s="90"/>
      <c r="E172" s="90"/>
      <c r="F172" s="120"/>
      <c r="G172" s="90"/>
      <c r="H172" s="120">
        <v>15000</v>
      </c>
      <c r="I172" s="90"/>
      <c r="J172" s="90"/>
      <c r="K172" s="90"/>
      <c r="L172" s="90"/>
      <c r="M172" s="112"/>
      <c r="N172" s="112">
        <v>400000</v>
      </c>
      <c r="O172" s="146">
        <f t="shared" si="8"/>
        <v>415000</v>
      </c>
    </row>
    <row r="173" spans="1:15" ht="12.75">
      <c r="A173" s="11" t="s">
        <v>660</v>
      </c>
      <c r="B173" s="221"/>
      <c r="C173" s="244">
        <f>SUM(D173:N173)</f>
        <v>70000</v>
      </c>
      <c r="D173" s="90"/>
      <c r="E173" s="90"/>
      <c r="F173" s="120"/>
      <c r="G173" s="90"/>
      <c r="H173" s="120">
        <v>7000</v>
      </c>
      <c r="I173" s="90"/>
      <c r="J173" s="90"/>
      <c r="K173" s="112"/>
      <c r="L173" s="90"/>
      <c r="M173" s="112"/>
      <c r="N173" s="112">
        <v>63000</v>
      </c>
      <c r="O173" s="146"/>
    </row>
    <row r="174" spans="1:15" ht="12.75">
      <c r="A174" s="15" t="s">
        <v>568</v>
      </c>
      <c r="B174" s="371"/>
      <c r="C174" s="372">
        <f>C173+C172</f>
        <v>485000</v>
      </c>
      <c r="D174" s="114"/>
      <c r="E174" s="114"/>
      <c r="F174" s="90"/>
      <c r="G174" s="114"/>
      <c r="H174" s="376">
        <f>H173+H172</f>
        <v>22000</v>
      </c>
      <c r="I174" s="376">
        <f aca="true" t="shared" si="10" ref="I174:N174">I173+I172</f>
        <v>0</v>
      </c>
      <c r="J174" s="376">
        <f t="shared" si="10"/>
        <v>0</v>
      </c>
      <c r="K174" s="376">
        <f t="shared" si="10"/>
        <v>0</v>
      </c>
      <c r="L174" s="376">
        <f t="shared" si="10"/>
        <v>0</v>
      </c>
      <c r="M174" s="376">
        <f t="shared" si="10"/>
        <v>0</v>
      </c>
      <c r="N174" s="376">
        <f t="shared" si="10"/>
        <v>463000</v>
      </c>
      <c r="O174" s="146"/>
    </row>
    <row r="175" spans="1:15" ht="12.75">
      <c r="A175" s="21" t="s">
        <v>138</v>
      </c>
      <c r="B175" s="21"/>
      <c r="C175" s="209"/>
      <c r="D175" s="121"/>
      <c r="E175" s="397"/>
      <c r="F175" s="124"/>
      <c r="G175" s="397"/>
      <c r="H175" s="121"/>
      <c r="I175" s="397"/>
      <c r="J175" s="121"/>
      <c r="K175" s="124"/>
      <c r="L175" s="124"/>
      <c r="M175" s="124"/>
      <c r="N175" s="124"/>
      <c r="O175" s="146">
        <f t="shared" si="8"/>
        <v>0</v>
      </c>
    </row>
    <row r="176" spans="1:16" ht="12.75">
      <c r="A176" s="21" t="s">
        <v>48</v>
      </c>
      <c r="B176" s="21"/>
      <c r="C176" s="550">
        <f>SUM(C108,C111,C114,C117,C120,C123,C126,C129,C132,C135,C138,C141,C144,C147,C153,C156,C159,C162,C165,C168,C172,C196)</f>
        <v>4757937</v>
      </c>
      <c r="D176" s="550">
        <f aca="true" t="shared" si="11" ref="D176:N176">SUM(D108,D111,D114,D117,D120,D123,D126,D129,D132,D135,D138,D141,D144,D147,D153,D156,D159,D162,D165,D168,D172,D196)</f>
        <v>0</v>
      </c>
      <c r="E176" s="550">
        <f t="shared" si="11"/>
        <v>645105</v>
      </c>
      <c r="F176" s="550">
        <f t="shared" si="11"/>
        <v>0</v>
      </c>
      <c r="G176" s="550">
        <f t="shared" si="11"/>
        <v>1871391</v>
      </c>
      <c r="H176" s="550">
        <f t="shared" si="11"/>
        <v>243720</v>
      </c>
      <c r="I176" s="550">
        <f t="shared" si="11"/>
        <v>17838</v>
      </c>
      <c r="J176" s="550">
        <f t="shared" si="11"/>
        <v>78810</v>
      </c>
      <c r="K176" s="550">
        <f t="shared" si="11"/>
        <v>30327</v>
      </c>
      <c r="L176" s="550">
        <f t="shared" si="11"/>
        <v>54895</v>
      </c>
      <c r="M176" s="550">
        <f t="shared" si="11"/>
        <v>0</v>
      </c>
      <c r="N176" s="550">
        <f t="shared" si="11"/>
        <v>1815851</v>
      </c>
      <c r="O176" s="146">
        <f t="shared" si="8"/>
        <v>4757937</v>
      </c>
      <c r="P176" s="146">
        <f>SUM(D176:N176)</f>
        <v>4757937</v>
      </c>
    </row>
    <row r="177" spans="1:15" ht="12.75">
      <c r="A177" s="15" t="s">
        <v>568</v>
      </c>
      <c r="B177" s="371"/>
      <c r="C177" s="550">
        <f>SUM(C109,C112,C115,C118,C121,C124,C127,C130,C133,C136,C139,C142,C145,C148,C154,C157,C160,C163,C166,C170,C174,C197)</f>
        <v>4867411</v>
      </c>
      <c r="D177" s="550">
        <f aca="true" t="shared" si="12" ref="D177:N177">SUM(D109,D112,D115,D118,D121,D124,D127,D130,D133,D136,D139,D142,D145,D148,D154,D157,D160,D163,D166,D170,D174,D197)</f>
        <v>0</v>
      </c>
      <c r="E177" s="550">
        <f t="shared" si="12"/>
        <v>667998</v>
      </c>
      <c r="F177" s="550">
        <f t="shared" si="12"/>
        <v>0</v>
      </c>
      <c r="G177" s="550">
        <f t="shared" si="12"/>
        <v>1877858</v>
      </c>
      <c r="H177" s="550">
        <f t="shared" si="12"/>
        <v>250720</v>
      </c>
      <c r="I177" s="550">
        <f t="shared" si="12"/>
        <v>17838</v>
      </c>
      <c r="J177" s="550">
        <f t="shared" si="12"/>
        <v>55917</v>
      </c>
      <c r="K177" s="550">
        <f t="shared" si="12"/>
        <v>30327</v>
      </c>
      <c r="L177" s="550">
        <f t="shared" si="12"/>
        <v>54895</v>
      </c>
      <c r="M177" s="550">
        <f t="shared" si="12"/>
        <v>0</v>
      </c>
      <c r="N177" s="550">
        <f t="shared" si="12"/>
        <v>1911858</v>
      </c>
      <c r="O177" s="146"/>
    </row>
    <row r="178" spans="1:23" ht="12.75">
      <c r="A178" s="10" t="s">
        <v>49</v>
      </c>
      <c r="B178" s="10"/>
      <c r="C178" s="7"/>
      <c r="D178" s="117"/>
      <c r="E178" s="115"/>
      <c r="F178" s="115"/>
      <c r="G178" s="119"/>
      <c r="H178" s="115"/>
      <c r="I178" s="115"/>
      <c r="J178" s="117"/>
      <c r="K178" s="115"/>
      <c r="L178" s="115"/>
      <c r="M178" s="117"/>
      <c r="N178" s="117"/>
      <c r="O178" s="146">
        <f t="shared" si="8"/>
        <v>0</v>
      </c>
      <c r="P178" s="5"/>
      <c r="Q178" s="5"/>
      <c r="R178" s="5"/>
      <c r="S178" s="5"/>
      <c r="T178" s="5"/>
      <c r="U178" s="5"/>
      <c r="V178" s="5"/>
      <c r="W178" s="5"/>
    </row>
    <row r="179" spans="1:23" ht="12.75">
      <c r="A179" s="11" t="s">
        <v>48</v>
      </c>
      <c r="B179" s="11"/>
      <c r="C179" s="244">
        <f>SUM(D179:N179)</f>
        <v>-1072174</v>
      </c>
      <c r="D179" s="120"/>
      <c r="E179" s="90">
        <v>-468731</v>
      </c>
      <c r="F179" s="90">
        <v>0</v>
      </c>
      <c r="G179" s="90">
        <v>-603443</v>
      </c>
      <c r="H179" s="90">
        <v>0</v>
      </c>
      <c r="I179" s="90"/>
      <c r="J179" s="112">
        <v>0</v>
      </c>
      <c r="K179" s="90">
        <v>0</v>
      </c>
      <c r="L179" s="90">
        <v>0</v>
      </c>
      <c r="M179" s="90">
        <v>0</v>
      </c>
      <c r="N179" s="112">
        <v>0</v>
      </c>
      <c r="O179" s="146">
        <f t="shared" si="8"/>
        <v>-1072174</v>
      </c>
      <c r="P179" s="5"/>
      <c r="Q179" s="5"/>
      <c r="R179" s="5"/>
      <c r="S179" s="5"/>
      <c r="T179" s="5"/>
      <c r="U179" s="5"/>
      <c r="V179" s="5"/>
      <c r="W179" s="5"/>
    </row>
    <row r="180" spans="1:23" ht="12.75">
      <c r="A180" s="15" t="s">
        <v>568</v>
      </c>
      <c r="B180" s="15"/>
      <c r="C180" s="372">
        <f>SUM(D180:N180)</f>
        <v>-1060413</v>
      </c>
      <c r="D180" s="114"/>
      <c r="E180" s="90">
        <v>-468731</v>
      </c>
      <c r="F180" s="114"/>
      <c r="G180" s="114">
        <v>-591682</v>
      </c>
      <c r="H180" s="114"/>
      <c r="I180" s="114"/>
      <c r="J180" s="114"/>
      <c r="K180" s="114"/>
      <c r="L180" s="114"/>
      <c r="M180" s="112"/>
      <c r="N180" s="114"/>
      <c r="O180" s="146">
        <f t="shared" si="8"/>
        <v>-1060413</v>
      </c>
      <c r="P180" s="5"/>
      <c r="Q180" s="5"/>
      <c r="R180" s="5"/>
      <c r="S180" s="5"/>
      <c r="T180" s="5"/>
      <c r="U180" s="5"/>
      <c r="V180" s="5"/>
      <c r="W180" s="5"/>
    </row>
    <row r="181" spans="1:23" ht="12.75">
      <c r="A181" s="11" t="s">
        <v>139</v>
      </c>
      <c r="B181" s="11"/>
      <c r="C181" s="18"/>
      <c r="D181" s="120"/>
      <c r="E181" s="115"/>
      <c r="F181" s="90"/>
      <c r="G181" s="120"/>
      <c r="H181" s="90"/>
      <c r="I181" s="90"/>
      <c r="J181" s="112"/>
      <c r="K181" s="90"/>
      <c r="L181" s="90"/>
      <c r="M181" s="115"/>
      <c r="N181" s="112"/>
      <c r="O181" s="146">
        <f t="shared" si="8"/>
        <v>0</v>
      </c>
      <c r="P181" s="5"/>
      <c r="Q181" s="5"/>
      <c r="R181" s="5"/>
      <c r="S181" s="5"/>
      <c r="T181" s="5"/>
      <c r="U181" s="5"/>
      <c r="V181" s="5"/>
      <c r="W181" s="5"/>
    </row>
    <row r="182" spans="1:23" ht="12.75">
      <c r="A182" s="11" t="s">
        <v>48</v>
      </c>
      <c r="B182" s="11"/>
      <c r="C182" s="244">
        <f>SUM(D182:N182)</f>
        <v>-274597</v>
      </c>
      <c r="D182" s="120"/>
      <c r="E182" s="90"/>
      <c r="F182" s="90">
        <v>0</v>
      </c>
      <c r="G182" s="90">
        <v>-274597</v>
      </c>
      <c r="H182" s="90">
        <v>0</v>
      </c>
      <c r="I182" s="90">
        <v>0</v>
      </c>
      <c r="J182" s="112">
        <v>0</v>
      </c>
      <c r="K182" s="90">
        <v>0</v>
      </c>
      <c r="L182" s="90">
        <v>0</v>
      </c>
      <c r="M182" s="112">
        <v>0</v>
      </c>
      <c r="N182" s="112">
        <v>0</v>
      </c>
      <c r="O182" s="146">
        <f t="shared" si="8"/>
        <v>-274597</v>
      </c>
      <c r="P182" s="5"/>
      <c r="Q182" s="5"/>
      <c r="R182" s="5"/>
      <c r="S182" s="5"/>
      <c r="T182" s="5"/>
      <c r="U182" s="5"/>
      <c r="V182" s="5"/>
      <c r="W182" s="5"/>
    </row>
    <row r="183" spans="1:15" ht="12.75">
      <c r="A183" s="15" t="s">
        <v>568</v>
      </c>
      <c r="B183" s="221"/>
      <c r="C183" s="372">
        <f>SUM(D183:N183)</f>
        <v>-275845</v>
      </c>
      <c r="D183" s="120"/>
      <c r="E183" s="90"/>
      <c r="F183" s="120"/>
      <c r="G183" s="90">
        <v>-275845</v>
      </c>
      <c r="H183" s="114"/>
      <c r="I183" s="114"/>
      <c r="J183" s="114"/>
      <c r="K183" s="114"/>
      <c r="L183" s="90"/>
      <c r="M183" s="112"/>
      <c r="N183" s="112"/>
      <c r="O183" s="146">
        <f t="shared" si="8"/>
        <v>-275845</v>
      </c>
    </row>
    <row r="184" spans="1:23" ht="12.75">
      <c r="A184" s="50" t="s">
        <v>47</v>
      </c>
      <c r="B184" s="50"/>
      <c r="C184" s="43"/>
      <c r="D184" s="127"/>
      <c r="E184" s="124"/>
      <c r="F184" s="124"/>
      <c r="G184" s="126"/>
      <c r="H184" s="124"/>
      <c r="I184" s="124"/>
      <c r="J184" s="127"/>
      <c r="K184" s="124"/>
      <c r="L184" s="124"/>
      <c r="M184" s="127"/>
      <c r="N184" s="127"/>
      <c r="O184" s="146">
        <f t="shared" si="8"/>
        <v>0</v>
      </c>
      <c r="P184" s="5"/>
      <c r="Q184" s="5"/>
      <c r="R184" s="5"/>
      <c r="S184" s="5"/>
      <c r="T184" s="5"/>
      <c r="U184" s="5"/>
      <c r="V184" s="5"/>
      <c r="W184" s="5"/>
    </row>
    <row r="185" spans="1:23" ht="12.75">
      <c r="A185" s="53" t="s">
        <v>45</v>
      </c>
      <c r="B185" s="53"/>
      <c r="C185" s="270">
        <f>SUM(C176,C179,C182)</f>
        <v>3411166</v>
      </c>
      <c r="D185" s="270">
        <f>SUM(D196,D135,D141,D144,D147,D153,D156,D159,D162,,D165,D168,D172,)</f>
        <v>0</v>
      </c>
      <c r="E185" s="270">
        <f aca="true" t="shared" si="13" ref="E185:N185">SUM(E176,E179,E182)</f>
        <v>176374</v>
      </c>
      <c r="F185" s="270">
        <f t="shared" si="13"/>
        <v>0</v>
      </c>
      <c r="G185" s="270">
        <f t="shared" si="13"/>
        <v>993351</v>
      </c>
      <c r="H185" s="270">
        <f t="shared" si="13"/>
        <v>243720</v>
      </c>
      <c r="I185" s="270">
        <f t="shared" si="13"/>
        <v>17838</v>
      </c>
      <c r="J185" s="270">
        <f t="shared" si="13"/>
        <v>78810</v>
      </c>
      <c r="K185" s="270">
        <f t="shared" si="13"/>
        <v>30327</v>
      </c>
      <c r="L185" s="270">
        <f t="shared" si="13"/>
        <v>54895</v>
      </c>
      <c r="M185" s="399">
        <f t="shared" si="13"/>
        <v>0</v>
      </c>
      <c r="N185" s="399">
        <f t="shared" si="13"/>
        <v>1815851</v>
      </c>
      <c r="O185" s="146">
        <f t="shared" si="8"/>
        <v>3411166</v>
      </c>
      <c r="P185" s="5"/>
      <c r="Q185" s="5"/>
      <c r="R185" s="5"/>
      <c r="S185" s="5"/>
      <c r="T185" s="5"/>
      <c r="U185" s="5"/>
      <c r="V185" s="5"/>
      <c r="W185" s="5"/>
    </row>
    <row r="186" spans="1:15" ht="12.75">
      <c r="A186" s="394" t="s">
        <v>568</v>
      </c>
      <c r="B186" s="45"/>
      <c r="C186" s="270">
        <f>SUM(C177,C180,C183)</f>
        <v>3531153</v>
      </c>
      <c r="D186" s="270">
        <f aca="true" t="shared" si="14" ref="D186:N186">SUM(D177,D180,D183)</f>
        <v>0</v>
      </c>
      <c r="E186" s="270">
        <f t="shared" si="14"/>
        <v>199267</v>
      </c>
      <c r="F186" s="270">
        <f t="shared" si="14"/>
        <v>0</v>
      </c>
      <c r="G186" s="270">
        <f t="shared" si="14"/>
        <v>1010331</v>
      </c>
      <c r="H186" s="270">
        <f t="shared" si="14"/>
        <v>250720</v>
      </c>
      <c r="I186" s="270">
        <f t="shared" si="14"/>
        <v>17838</v>
      </c>
      <c r="J186" s="270">
        <f t="shared" si="14"/>
        <v>55917</v>
      </c>
      <c r="K186" s="270">
        <f t="shared" si="14"/>
        <v>30327</v>
      </c>
      <c r="L186" s="270">
        <f t="shared" si="14"/>
        <v>54895</v>
      </c>
      <c r="M186" s="270">
        <f t="shared" si="14"/>
        <v>0</v>
      </c>
      <c r="N186" s="270">
        <f t="shared" si="14"/>
        <v>1911858</v>
      </c>
      <c r="O186" s="146"/>
    </row>
    <row r="187" spans="1:23" ht="19.5" customHeight="1">
      <c r="A187" s="50" t="s">
        <v>569</v>
      </c>
      <c r="B187" s="50"/>
      <c r="C187" s="400">
        <f aca="true" t="shared" si="15" ref="C187:N187">C176-(C189+C191)</f>
        <v>4342937</v>
      </c>
      <c r="D187" s="400">
        <f t="shared" si="15"/>
        <v>0</v>
      </c>
      <c r="E187" s="400">
        <f t="shared" si="15"/>
        <v>645105</v>
      </c>
      <c r="F187" s="400">
        <f t="shared" si="15"/>
        <v>0</v>
      </c>
      <c r="G187" s="400">
        <f t="shared" si="15"/>
        <v>1871391</v>
      </c>
      <c r="H187" s="400">
        <f t="shared" si="15"/>
        <v>228720</v>
      </c>
      <c r="I187" s="400">
        <f t="shared" si="15"/>
        <v>17838</v>
      </c>
      <c r="J187" s="400">
        <f t="shared" si="15"/>
        <v>78810</v>
      </c>
      <c r="K187" s="400">
        <f t="shared" si="15"/>
        <v>30327</v>
      </c>
      <c r="L187" s="400">
        <f t="shared" si="15"/>
        <v>54895</v>
      </c>
      <c r="M187" s="400">
        <f t="shared" si="15"/>
        <v>0</v>
      </c>
      <c r="N187" s="401">
        <f t="shared" si="15"/>
        <v>1415851</v>
      </c>
      <c r="O187" s="5"/>
      <c r="P187" s="5"/>
      <c r="Q187" s="5"/>
      <c r="R187" s="5"/>
      <c r="S187" s="5"/>
      <c r="T187" s="5"/>
      <c r="U187" s="5"/>
      <c r="V187" s="5"/>
      <c r="W187" s="5"/>
    </row>
    <row r="188" spans="1:23" ht="19.5" customHeight="1">
      <c r="A188" s="394" t="s">
        <v>577</v>
      </c>
      <c r="B188" s="394"/>
      <c r="C188" s="395">
        <f aca="true" t="shared" si="16" ref="C188:N188">C177-(C190+C192)</f>
        <v>4352084</v>
      </c>
      <c r="D188" s="395">
        <f t="shared" si="16"/>
        <v>0</v>
      </c>
      <c r="E188" s="395">
        <f t="shared" si="16"/>
        <v>667998</v>
      </c>
      <c r="F188" s="395">
        <f t="shared" si="16"/>
        <v>0</v>
      </c>
      <c r="G188" s="395">
        <f t="shared" si="16"/>
        <v>1877858</v>
      </c>
      <c r="H188" s="395">
        <f t="shared" si="16"/>
        <v>228720</v>
      </c>
      <c r="I188" s="395">
        <f t="shared" si="16"/>
        <v>17838</v>
      </c>
      <c r="J188" s="395">
        <f t="shared" si="16"/>
        <v>55917</v>
      </c>
      <c r="K188" s="395">
        <f t="shared" si="16"/>
        <v>0</v>
      </c>
      <c r="L188" s="395">
        <f t="shared" si="16"/>
        <v>54895</v>
      </c>
      <c r="M188" s="395">
        <f t="shared" si="16"/>
        <v>0</v>
      </c>
      <c r="N188" s="395">
        <f t="shared" si="16"/>
        <v>1448858</v>
      </c>
      <c r="O188" s="5"/>
      <c r="P188" s="5"/>
      <c r="Q188" s="5"/>
      <c r="R188" s="5"/>
      <c r="S188" s="5"/>
      <c r="T188" s="5"/>
      <c r="U188" s="5"/>
      <c r="V188" s="5"/>
      <c r="W188" s="5"/>
    </row>
    <row r="189" spans="1:23" ht="22.5" customHeight="1">
      <c r="A189" s="50" t="s">
        <v>570</v>
      </c>
      <c r="B189" s="50"/>
      <c r="C189" s="551">
        <f aca="true" t="shared" si="17" ref="C189:N189">SUM(C21,C58,C90,C96,C105,C123,C126,C129,C132,C172)</f>
        <v>415000</v>
      </c>
      <c r="D189" s="552">
        <f t="shared" si="17"/>
        <v>0</v>
      </c>
      <c r="E189" s="551">
        <f t="shared" si="17"/>
        <v>0</v>
      </c>
      <c r="F189" s="551">
        <f t="shared" si="17"/>
        <v>0</v>
      </c>
      <c r="G189" s="551">
        <f t="shared" si="17"/>
        <v>0</v>
      </c>
      <c r="H189" s="551">
        <f t="shared" si="17"/>
        <v>15000</v>
      </c>
      <c r="I189" s="551">
        <f t="shared" si="17"/>
        <v>0</v>
      </c>
      <c r="J189" s="553">
        <f t="shared" si="17"/>
        <v>0</v>
      </c>
      <c r="K189" s="551">
        <f t="shared" si="17"/>
        <v>0</v>
      </c>
      <c r="L189" s="551">
        <f t="shared" si="17"/>
        <v>0</v>
      </c>
      <c r="M189" s="553">
        <f t="shared" si="17"/>
        <v>0</v>
      </c>
      <c r="N189" s="551">
        <f t="shared" si="17"/>
        <v>400000</v>
      </c>
      <c r="O189" s="5"/>
      <c r="P189" s="5"/>
      <c r="Q189" s="5"/>
      <c r="R189" s="5"/>
      <c r="S189" s="5"/>
      <c r="T189" s="5"/>
      <c r="U189" s="5"/>
      <c r="V189" s="5"/>
      <c r="W189" s="5"/>
    </row>
    <row r="190" spans="1:23" ht="22.5" customHeight="1">
      <c r="A190" s="394" t="s">
        <v>578</v>
      </c>
      <c r="B190" s="394"/>
      <c r="C190" s="554">
        <f aca="true" t="shared" si="18" ref="C190:N190">C59+C91+C97++C103+C106+C124+C127+C130+C133+C174</f>
        <v>515327</v>
      </c>
      <c r="D190" s="554">
        <f t="shared" si="18"/>
        <v>0</v>
      </c>
      <c r="E190" s="554">
        <f t="shared" si="18"/>
        <v>0</v>
      </c>
      <c r="F190" s="554">
        <f t="shared" si="18"/>
        <v>0</v>
      </c>
      <c r="G190" s="554">
        <f t="shared" si="18"/>
        <v>0</v>
      </c>
      <c r="H190" s="554">
        <f t="shared" si="18"/>
        <v>22000</v>
      </c>
      <c r="I190" s="554">
        <f t="shared" si="18"/>
        <v>0</v>
      </c>
      <c r="J190" s="554">
        <f t="shared" si="18"/>
        <v>0</v>
      </c>
      <c r="K190" s="554">
        <f t="shared" si="18"/>
        <v>30327</v>
      </c>
      <c r="L190" s="554">
        <f t="shared" si="18"/>
        <v>0</v>
      </c>
      <c r="M190" s="554">
        <f t="shared" si="18"/>
        <v>0</v>
      </c>
      <c r="N190" s="554">
        <f t="shared" si="18"/>
        <v>463000</v>
      </c>
      <c r="O190" s="5"/>
      <c r="P190" s="5"/>
      <c r="Q190" s="5"/>
      <c r="R190" s="5"/>
      <c r="S190" s="5"/>
      <c r="T190" s="5"/>
      <c r="U190" s="5"/>
      <c r="V190" s="5"/>
      <c r="W190" s="5"/>
    </row>
    <row r="191" spans="1:23" ht="22.5" customHeight="1">
      <c r="A191" s="50" t="s">
        <v>171</v>
      </c>
      <c r="B191" s="50"/>
      <c r="C191" s="400">
        <f aca="true" t="shared" si="19" ref="C191:N191">C12</f>
        <v>0</v>
      </c>
      <c r="D191" s="400">
        <f t="shared" si="19"/>
        <v>0</v>
      </c>
      <c r="E191" s="400">
        <f t="shared" si="19"/>
        <v>0</v>
      </c>
      <c r="F191" s="400">
        <f t="shared" si="19"/>
        <v>0</v>
      </c>
      <c r="G191" s="400">
        <f t="shared" si="19"/>
        <v>0</v>
      </c>
      <c r="H191" s="400">
        <f t="shared" si="19"/>
        <v>0</v>
      </c>
      <c r="I191" s="400">
        <f t="shared" si="19"/>
        <v>0</v>
      </c>
      <c r="J191" s="400">
        <f t="shared" si="19"/>
        <v>0</v>
      </c>
      <c r="K191" s="400">
        <f t="shared" si="19"/>
        <v>0</v>
      </c>
      <c r="L191" s="400">
        <f t="shared" si="19"/>
        <v>0</v>
      </c>
      <c r="M191" s="400">
        <f t="shared" si="19"/>
        <v>0</v>
      </c>
      <c r="N191" s="400">
        <f t="shared" si="19"/>
        <v>0</v>
      </c>
      <c r="O191" s="5"/>
      <c r="P191" s="5"/>
      <c r="Q191" s="5"/>
      <c r="R191" s="5"/>
      <c r="S191" s="5"/>
      <c r="T191" s="5"/>
      <c r="U191" s="5"/>
      <c r="V191" s="5"/>
      <c r="W191" s="5"/>
    </row>
    <row r="192" spans="1:23" ht="22.5" customHeight="1">
      <c r="A192" s="383" t="s">
        <v>579</v>
      </c>
      <c r="B192" s="53"/>
      <c r="C192" s="395">
        <f aca="true" t="shared" si="20" ref="C192:N192">C13</f>
        <v>0</v>
      </c>
      <c r="D192" s="395">
        <f t="shared" si="20"/>
        <v>0</v>
      </c>
      <c r="E192" s="395">
        <f t="shared" si="20"/>
        <v>0</v>
      </c>
      <c r="F192" s="395">
        <f t="shared" si="20"/>
        <v>0</v>
      </c>
      <c r="G192" s="395">
        <f t="shared" si="20"/>
        <v>0</v>
      </c>
      <c r="H192" s="395">
        <f t="shared" si="20"/>
        <v>0</v>
      </c>
      <c r="I192" s="395">
        <f t="shared" si="20"/>
        <v>0</v>
      </c>
      <c r="J192" s="395">
        <f t="shared" si="20"/>
        <v>0</v>
      </c>
      <c r="K192" s="395">
        <f t="shared" si="20"/>
        <v>0</v>
      </c>
      <c r="L192" s="395">
        <f t="shared" si="20"/>
        <v>0</v>
      </c>
      <c r="M192" s="395">
        <f t="shared" si="20"/>
        <v>0</v>
      </c>
      <c r="N192" s="395">
        <f t="shared" si="20"/>
        <v>0</v>
      </c>
      <c r="O192" s="5"/>
      <c r="P192" s="5"/>
      <c r="Q192" s="5"/>
      <c r="R192" s="5"/>
      <c r="S192" s="5"/>
      <c r="T192" s="5"/>
      <c r="U192" s="5"/>
      <c r="V192" s="5"/>
      <c r="W192" s="5"/>
    </row>
    <row r="193" spans="1:18" ht="12.75">
      <c r="A193" s="60"/>
      <c r="B193" s="60"/>
      <c r="C193" s="61"/>
      <c r="D193" s="121"/>
      <c r="E193" s="121"/>
      <c r="F193" s="121"/>
      <c r="G193" s="121"/>
      <c r="H193" s="121"/>
      <c r="I193" s="121"/>
      <c r="J193" s="5"/>
      <c r="K193" s="5"/>
      <c r="L193" s="5"/>
      <c r="M193" s="5"/>
      <c r="N193" s="5"/>
      <c r="O193" s="5"/>
      <c r="P193" s="5"/>
      <c r="Q193" s="5"/>
      <c r="R193" s="5"/>
    </row>
    <row r="194" spans="1:18" ht="12.75">
      <c r="A194" s="5" t="s">
        <v>147</v>
      </c>
      <c r="B194" s="5"/>
      <c r="C194" s="191"/>
      <c r="D194" s="121"/>
      <c r="E194" s="5"/>
      <c r="F194" s="5"/>
      <c r="G194" s="5"/>
      <c r="H194" s="5"/>
      <c r="I194" s="5"/>
      <c r="J194" s="5"/>
      <c r="K194" s="5"/>
      <c r="L194" s="5"/>
      <c r="M194" s="5"/>
      <c r="N194" s="5"/>
      <c r="O194" s="5"/>
      <c r="P194" s="5"/>
      <c r="Q194" s="5"/>
      <c r="R194" s="5"/>
    </row>
    <row r="195" spans="1:18" ht="12.75">
      <c r="A195" s="1" t="s">
        <v>133</v>
      </c>
      <c r="B195" s="1"/>
      <c r="C195" s="192"/>
      <c r="D195" s="1"/>
      <c r="E195" s="1"/>
      <c r="F195" s="1"/>
      <c r="G195" s="1"/>
      <c r="H195" s="1"/>
      <c r="I195" s="1"/>
      <c r="J195" s="5"/>
      <c r="K195" s="5"/>
      <c r="L195" s="5"/>
      <c r="M195" s="25"/>
      <c r="N195" s="5"/>
      <c r="O195" s="5"/>
      <c r="P195" s="5"/>
      <c r="Q195" s="5"/>
      <c r="R195" s="5"/>
    </row>
    <row r="196" spans="1:18" ht="12.75">
      <c r="A196" s="173" t="s">
        <v>595</v>
      </c>
      <c r="B196" s="173"/>
      <c r="C196" s="284">
        <f aca="true" t="shared" si="21" ref="C196:N196">SUM(C12,C15,C18,C21,C24,C27,C30,C38,C41,C46,C49,C52,C55,C58,C61,C64,C67,C70,C73,C76,C84,C87,C90,C93,C96,C99,C105,C102)</f>
        <v>2462761</v>
      </c>
      <c r="D196" s="284">
        <f t="shared" si="21"/>
        <v>0</v>
      </c>
      <c r="E196" s="284">
        <f t="shared" si="21"/>
        <v>643463</v>
      </c>
      <c r="F196" s="284">
        <f t="shared" si="21"/>
        <v>0</v>
      </c>
      <c r="G196" s="284">
        <f t="shared" si="21"/>
        <v>0</v>
      </c>
      <c r="H196" s="284">
        <f t="shared" si="21"/>
        <v>221577</v>
      </c>
      <c r="I196" s="284">
        <f t="shared" si="21"/>
        <v>17838</v>
      </c>
      <c r="J196" s="284">
        <f t="shared" si="21"/>
        <v>78810</v>
      </c>
      <c r="K196" s="284">
        <f t="shared" si="21"/>
        <v>30327</v>
      </c>
      <c r="L196" s="284">
        <f t="shared" si="21"/>
        <v>54895</v>
      </c>
      <c r="M196" s="284">
        <f t="shared" si="21"/>
        <v>0</v>
      </c>
      <c r="N196" s="284">
        <f t="shared" si="21"/>
        <v>1415851</v>
      </c>
      <c r="O196" s="5"/>
      <c r="P196" s="5"/>
      <c r="Q196" s="5"/>
      <c r="R196" s="5"/>
    </row>
    <row r="197" spans="1:18" ht="12.75">
      <c r="A197" s="1" t="s">
        <v>594</v>
      </c>
      <c r="B197" s="1"/>
      <c r="C197" s="284">
        <f aca="true" t="shared" si="22" ref="C197:N197">SUM(C13,C16,C19,C22,C25,C28,C36,C39,C44,C47,C50,C53,C56,C59,C62,C65,C68,C71,C74,C82,C85,C88,C91,C94,C97,C100,C106,C103)</f>
        <v>2495768</v>
      </c>
      <c r="D197" s="284">
        <f t="shared" si="22"/>
        <v>0</v>
      </c>
      <c r="E197" s="284">
        <f t="shared" si="22"/>
        <v>666356</v>
      </c>
      <c r="F197" s="284">
        <f t="shared" si="22"/>
        <v>0</v>
      </c>
      <c r="G197" s="284">
        <f t="shared" si="22"/>
        <v>0</v>
      </c>
      <c r="H197" s="284">
        <f t="shared" si="22"/>
        <v>221577</v>
      </c>
      <c r="I197" s="284">
        <f t="shared" si="22"/>
        <v>17838</v>
      </c>
      <c r="J197" s="284">
        <f t="shared" si="22"/>
        <v>55917</v>
      </c>
      <c r="K197" s="284">
        <f t="shared" si="22"/>
        <v>30327</v>
      </c>
      <c r="L197" s="284">
        <f t="shared" si="22"/>
        <v>54895</v>
      </c>
      <c r="M197" s="284">
        <f t="shared" si="22"/>
        <v>0</v>
      </c>
      <c r="N197" s="284">
        <f t="shared" si="22"/>
        <v>1448858</v>
      </c>
      <c r="O197" s="5"/>
      <c r="P197" s="5"/>
      <c r="Q197" s="5"/>
      <c r="R197" s="5"/>
    </row>
    <row r="198" spans="1:18" ht="12.75">
      <c r="A198" s="1"/>
      <c r="B198" s="1"/>
      <c r="C198" s="284"/>
      <c r="D198" s="151"/>
      <c r="E198" s="151"/>
      <c r="F198" s="151"/>
      <c r="G198" s="151"/>
      <c r="H198" s="151"/>
      <c r="I198" s="151"/>
      <c r="J198" s="5"/>
      <c r="K198" s="5"/>
      <c r="L198" s="5"/>
      <c r="M198" s="5"/>
      <c r="N198" s="5"/>
      <c r="O198" s="5"/>
      <c r="P198" s="5"/>
      <c r="Q198" s="5"/>
      <c r="R198" s="5"/>
    </row>
    <row r="199" spans="1:18" ht="12.75">
      <c r="A199" s="1"/>
      <c r="B199" s="1"/>
      <c r="C199" s="192"/>
      <c r="D199" s="151"/>
      <c r="E199" s="151"/>
      <c r="F199" s="151"/>
      <c r="G199" s="151"/>
      <c r="H199" s="151"/>
      <c r="I199" s="151"/>
      <c r="J199" s="5"/>
      <c r="K199" s="5"/>
      <c r="L199" s="5"/>
      <c r="M199" s="5"/>
      <c r="N199" s="5"/>
      <c r="O199" s="5"/>
      <c r="P199" s="5"/>
      <c r="Q199" s="5"/>
      <c r="R199" s="5"/>
    </row>
    <row r="200" spans="1:18" ht="12.75">
      <c r="A200" s="1" t="s">
        <v>377</v>
      </c>
      <c r="B200" s="151">
        <v>231132</v>
      </c>
      <c r="C200" s="192"/>
      <c r="D200" s="151"/>
      <c r="E200" s="151"/>
      <c r="F200" s="151"/>
      <c r="G200" s="151"/>
      <c r="H200" s="151"/>
      <c r="I200" s="151"/>
      <c r="J200" s="5"/>
      <c r="K200" s="5"/>
      <c r="L200" s="5"/>
      <c r="M200" s="5"/>
      <c r="N200" s="5"/>
      <c r="O200" s="5"/>
      <c r="P200" s="5"/>
      <c r="Q200" s="5"/>
      <c r="R200" s="5"/>
    </row>
    <row r="201" spans="1:18" ht="12.75">
      <c r="A201" s="5" t="s">
        <v>378</v>
      </c>
      <c r="B201" s="116">
        <v>175970</v>
      </c>
      <c r="C201" s="191"/>
      <c r="D201" s="116"/>
      <c r="E201" s="5"/>
      <c r="F201" s="5"/>
      <c r="G201" s="5"/>
      <c r="H201" s="5"/>
      <c r="I201" s="5"/>
      <c r="J201" s="5"/>
      <c r="K201" s="5"/>
      <c r="L201" s="5"/>
      <c r="M201" s="5"/>
      <c r="N201" s="5"/>
      <c r="O201" s="5"/>
      <c r="P201" s="5"/>
      <c r="Q201" s="5"/>
      <c r="R201" s="5"/>
    </row>
    <row r="202" spans="1:18" ht="12.75">
      <c r="A202" s="5" t="s">
        <v>379</v>
      </c>
      <c r="B202" s="116">
        <v>-1133</v>
      </c>
      <c r="C202" s="191"/>
      <c r="D202" s="116"/>
      <c r="E202" s="5"/>
      <c r="F202" s="5"/>
      <c r="G202" s="5"/>
      <c r="H202" s="5"/>
      <c r="I202" s="5"/>
      <c r="J202" s="5"/>
      <c r="K202" s="5"/>
      <c r="L202" s="5"/>
      <c r="M202" s="5"/>
      <c r="N202" s="5"/>
      <c r="O202" s="5"/>
      <c r="P202" s="5"/>
      <c r="Q202" s="5"/>
      <c r="R202" s="5"/>
    </row>
    <row r="203" spans="1:18" ht="12.75">
      <c r="A203" s="5" t="s">
        <v>380</v>
      </c>
      <c r="B203" s="116">
        <v>14820</v>
      </c>
      <c r="C203" s="191"/>
      <c r="D203" s="5"/>
      <c r="E203" s="5"/>
      <c r="F203" s="5"/>
      <c r="G203" s="5"/>
      <c r="H203" s="5"/>
      <c r="I203" s="5"/>
      <c r="J203" s="5"/>
      <c r="K203" s="5"/>
      <c r="L203" s="5"/>
      <c r="M203" s="5"/>
      <c r="N203" s="5"/>
      <c r="O203" s="5"/>
      <c r="P203" s="5"/>
      <c r="Q203" s="5"/>
      <c r="R203" s="5"/>
    </row>
    <row r="204" spans="1:18" ht="12.75">
      <c r="A204" s="5" t="s">
        <v>381</v>
      </c>
      <c r="B204" s="116">
        <f>SUM(B200:B203)</f>
        <v>420789</v>
      </c>
      <c r="C204" s="191"/>
      <c r="D204" s="116"/>
      <c r="E204" s="5"/>
      <c r="F204" s="5"/>
      <c r="G204" s="5"/>
      <c r="H204" s="5"/>
      <c r="I204" s="5"/>
      <c r="J204" s="5"/>
      <c r="K204" s="5"/>
      <c r="L204" s="5"/>
      <c r="M204" s="5"/>
      <c r="N204" s="5"/>
      <c r="O204" s="5"/>
      <c r="P204" s="5"/>
      <c r="Q204" s="5"/>
      <c r="R204" s="5"/>
    </row>
    <row r="205" spans="1:18" ht="12.75">
      <c r="A205" s="5"/>
      <c r="B205" s="5">
        <v>-998609</v>
      </c>
      <c r="C205" s="191"/>
      <c r="D205" s="5"/>
      <c r="E205" s="5"/>
      <c r="F205" s="5"/>
      <c r="G205" s="5"/>
      <c r="H205" s="5"/>
      <c r="I205" s="5"/>
      <c r="J205" s="5"/>
      <c r="K205" s="5"/>
      <c r="L205" s="5"/>
      <c r="M205" s="5"/>
      <c r="N205" s="5"/>
      <c r="O205" s="5"/>
      <c r="P205" s="5"/>
      <c r="Q205" s="5"/>
      <c r="R205" s="5"/>
    </row>
    <row r="206" spans="1:18" ht="12.75">
      <c r="A206" s="5"/>
      <c r="B206" s="116">
        <f>SUM(B204:B205)</f>
        <v>-577820</v>
      </c>
      <c r="C206" s="191"/>
      <c r="D206" s="5"/>
      <c r="E206" s="5"/>
      <c r="F206" s="5"/>
      <c r="G206" s="5"/>
      <c r="H206" s="5"/>
      <c r="I206" s="5"/>
      <c r="J206" s="5"/>
      <c r="K206" s="5"/>
      <c r="L206" s="5"/>
      <c r="M206" s="5"/>
      <c r="N206" s="5"/>
      <c r="O206" s="5"/>
      <c r="P206" s="5"/>
      <c r="Q206" s="5"/>
      <c r="R206" s="5"/>
    </row>
    <row r="207" spans="1:18" ht="12.75">
      <c r="A207" s="5"/>
      <c r="B207" s="5"/>
      <c r="C207" s="191"/>
      <c r="D207" s="5"/>
      <c r="E207" s="5"/>
      <c r="F207" s="5"/>
      <c r="G207" s="5"/>
      <c r="H207" s="5"/>
      <c r="I207" s="5"/>
      <c r="J207" s="5"/>
      <c r="K207" s="5"/>
      <c r="L207" s="5"/>
      <c r="M207" s="5"/>
      <c r="N207" s="5"/>
      <c r="O207" s="5"/>
      <c r="P207" s="5"/>
      <c r="Q207" s="5"/>
      <c r="R207" s="5"/>
    </row>
    <row r="208" spans="1:18" ht="12.75">
      <c r="A208" s="5"/>
      <c r="B208" s="5"/>
      <c r="C208" s="191"/>
      <c r="D208" s="5"/>
      <c r="E208" s="5"/>
      <c r="F208" s="5"/>
      <c r="G208" s="5"/>
      <c r="H208" s="5"/>
      <c r="I208" s="5"/>
      <c r="J208" s="5"/>
      <c r="K208" s="5"/>
      <c r="L208" s="5"/>
      <c r="M208" s="5"/>
      <c r="N208" s="5"/>
      <c r="O208" s="5"/>
      <c r="P208" s="5"/>
      <c r="Q208" s="5"/>
      <c r="R208" s="5"/>
    </row>
    <row r="209" spans="1:18" ht="12.75">
      <c r="A209" s="5"/>
      <c r="B209" s="5"/>
      <c r="C209" s="191"/>
      <c r="D209" s="5"/>
      <c r="E209" s="5"/>
      <c r="F209" s="5"/>
      <c r="G209" s="5"/>
      <c r="H209" s="5"/>
      <c r="I209" s="5"/>
      <c r="J209" s="5"/>
      <c r="K209" s="5"/>
      <c r="L209" s="5"/>
      <c r="M209" s="5"/>
      <c r="N209" s="5"/>
      <c r="O209" s="5"/>
      <c r="P209" s="5"/>
      <c r="Q209" s="5"/>
      <c r="R209" s="5"/>
    </row>
    <row r="210" spans="1:18" ht="12.75">
      <c r="A210" s="5"/>
      <c r="B210" s="5"/>
      <c r="C210" s="191"/>
      <c r="D210" s="5"/>
      <c r="E210" s="5"/>
      <c r="F210" s="5"/>
      <c r="G210" s="5"/>
      <c r="H210" s="5"/>
      <c r="I210" s="5"/>
      <c r="J210" s="5"/>
      <c r="K210" s="5"/>
      <c r="L210" s="5"/>
      <c r="M210" s="5"/>
      <c r="N210" s="5"/>
      <c r="O210" s="5"/>
      <c r="P210" s="5"/>
      <c r="Q210" s="5"/>
      <c r="R210" s="5"/>
    </row>
    <row r="211" spans="1:18" ht="12.75">
      <c r="A211" s="5"/>
      <c r="B211" s="5"/>
      <c r="C211" s="191"/>
      <c r="D211" s="5"/>
      <c r="E211" s="5"/>
      <c r="F211" s="5"/>
      <c r="G211" s="5"/>
      <c r="H211" s="5"/>
      <c r="I211" s="5"/>
      <c r="J211" s="5"/>
      <c r="K211" s="5"/>
      <c r="L211" s="5"/>
      <c r="M211" s="5"/>
      <c r="N211" s="5"/>
      <c r="O211" s="5"/>
      <c r="P211" s="5"/>
      <c r="Q211" s="5"/>
      <c r="R211" s="5"/>
    </row>
    <row r="212" spans="1:18" ht="12.75">
      <c r="A212" s="5"/>
      <c r="B212" s="5"/>
      <c r="C212" s="191"/>
      <c r="D212" s="5"/>
      <c r="E212" s="5"/>
      <c r="F212" s="5"/>
      <c r="G212" s="5"/>
      <c r="H212" s="5"/>
      <c r="I212" s="5"/>
      <c r="J212" s="5"/>
      <c r="K212" s="5"/>
      <c r="L212" s="5"/>
      <c r="M212" s="5"/>
      <c r="N212" s="5"/>
      <c r="O212" s="5"/>
      <c r="P212" s="5"/>
      <c r="Q212" s="5"/>
      <c r="R212" s="5"/>
    </row>
    <row r="213" spans="1:18" ht="12.75">
      <c r="A213" s="5"/>
      <c r="B213" s="5"/>
      <c r="C213" s="191"/>
      <c r="D213" s="5"/>
      <c r="E213" s="5"/>
      <c r="F213" s="5"/>
      <c r="G213" s="5"/>
      <c r="H213" s="5"/>
      <c r="I213" s="5"/>
      <c r="J213" s="5"/>
      <c r="K213" s="5"/>
      <c r="L213" s="5"/>
      <c r="M213" s="5"/>
      <c r="N213" s="5"/>
      <c r="O213" s="5"/>
      <c r="P213" s="5"/>
      <c r="Q213" s="5"/>
      <c r="R213" s="5"/>
    </row>
    <row r="214" spans="1:18" ht="12.75">
      <c r="A214" s="5"/>
      <c r="B214" s="5"/>
      <c r="C214" s="191"/>
      <c r="D214" s="5"/>
      <c r="E214" s="5"/>
      <c r="F214" s="5"/>
      <c r="G214" s="5"/>
      <c r="H214" s="5"/>
      <c r="I214" s="5"/>
      <c r="J214" s="5"/>
      <c r="K214" s="5"/>
      <c r="L214" s="5"/>
      <c r="M214" s="5"/>
      <c r="N214" s="5"/>
      <c r="O214" s="5"/>
      <c r="P214" s="5"/>
      <c r="Q214" s="5"/>
      <c r="R214" s="5"/>
    </row>
    <row r="215" spans="1:18" ht="12.75">
      <c r="A215" s="5"/>
      <c r="B215" s="5"/>
      <c r="C215" s="191"/>
      <c r="D215" s="5"/>
      <c r="E215" s="5"/>
      <c r="F215" s="5"/>
      <c r="G215" s="5"/>
      <c r="H215" s="5"/>
      <c r="I215" s="5"/>
      <c r="J215" s="5"/>
      <c r="K215" s="5"/>
      <c r="L215" s="5"/>
      <c r="M215" s="5"/>
      <c r="N215" s="5"/>
      <c r="O215" s="5"/>
      <c r="P215" s="5"/>
      <c r="Q215" s="5"/>
      <c r="R215" s="5"/>
    </row>
    <row r="216" spans="1:18" ht="12.75">
      <c r="A216" s="5"/>
      <c r="B216" s="5"/>
      <c r="C216" s="191"/>
      <c r="D216" s="5"/>
      <c r="E216" s="5"/>
      <c r="F216" s="5"/>
      <c r="G216" s="5"/>
      <c r="H216" s="5"/>
      <c r="I216" s="5"/>
      <c r="J216" s="5"/>
      <c r="K216" s="5"/>
      <c r="L216" s="5"/>
      <c r="M216" s="5"/>
      <c r="N216" s="5"/>
      <c r="O216" s="5"/>
      <c r="P216" s="5"/>
      <c r="Q216" s="5"/>
      <c r="R216" s="5"/>
    </row>
    <row r="217" spans="1:18" ht="12.75">
      <c r="A217" s="5"/>
      <c r="B217" s="5"/>
      <c r="C217" s="191"/>
      <c r="D217" s="5"/>
      <c r="E217" s="5"/>
      <c r="F217" s="5"/>
      <c r="G217" s="5"/>
      <c r="H217" s="5"/>
      <c r="I217" s="5"/>
      <c r="J217" s="5"/>
      <c r="K217" s="5"/>
      <c r="L217" s="5"/>
      <c r="M217" s="5"/>
      <c r="N217" s="5"/>
      <c r="O217" s="5"/>
      <c r="P217" s="5"/>
      <c r="Q217" s="5"/>
      <c r="R217" s="5"/>
    </row>
    <row r="218" spans="1:18" ht="12.75">
      <c r="A218" s="5"/>
      <c r="B218" s="5"/>
      <c r="C218" s="191"/>
      <c r="D218" s="5"/>
      <c r="E218" s="5"/>
      <c r="F218" s="5"/>
      <c r="G218" s="5"/>
      <c r="H218" s="5"/>
      <c r="I218" s="5"/>
      <c r="J218" s="5"/>
      <c r="K218" s="5"/>
      <c r="L218" s="5"/>
      <c r="M218" s="5"/>
      <c r="N218" s="5"/>
      <c r="O218" s="5"/>
      <c r="P218" s="5"/>
      <c r="Q218" s="5"/>
      <c r="R218" s="5"/>
    </row>
    <row r="219" spans="1:18" ht="12.75">
      <c r="A219" s="5"/>
      <c r="B219" s="5"/>
      <c r="C219" s="191"/>
      <c r="D219" s="5"/>
      <c r="E219" s="5"/>
      <c r="F219" s="5"/>
      <c r="G219" s="5"/>
      <c r="H219" s="5"/>
      <c r="I219" s="5"/>
      <c r="J219" s="5"/>
      <c r="K219" s="5"/>
      <c r="L219" s="5"/>
      <c r="M219" s="5"/>
      <c r="N219" s="5"/>
      <c r="O219" s="5"/>
      <c r="P219" s="5"/>
      <c r="Q219" s="5"/>
      <c r="R219" s="5"/>
    </row>
    <row r="220" spans="1:18" ht="12.75">
      <c r="A220" s="5"/>
      <c r="B220" s="5"/>
      <c r="C220" s="191"/>
      <c r="D220" s="5"/>
      <c r="E220" s="5"/>
      <c r="F220" s="5"/>
      <c r="G220" s="5"/>
      <c r="H220" s="5"/>
      <c r="I220" s="5"/>
      <c r="J220" s="5"/>
      <c r="K220" s="5"/>
      <c r="L220" s="5"/>
      <c r="M220" s="5"/>
      <c r="N220" s="5"/>
      <c r="O220" s="5"/>
      <c r="P220" s="5"/>
      <c r="Q220" s="5"/>
      <c r="R220" s="5"/>
    </row>
    <row r="221" spans="1:18" ht="12.75">
      <c r="A221" s="5"/>
      <c r="B221" s="5"/>
      <c r="C221" s="191"/>
      <c r="D221" s="5"/>
      <c r="E221" s="5"/>
      <c r="F221" s="5"/>
      <c r="G221" s="5"/>
      <c r="H221" s="5"/>
      <c r="I221" s="5"/>
      <c r="J221" s="5"/>
      <c r="K221" s="5"/>
      <c r="L221" s="5"/>
      <c r="M221" s="5"/>
      <c r="N221" s="5"/>
      <c r="O221" s="5"/>
      <c r="P221" s="5"/>
      <c r="Q221" s="5"/>
      <c r="R221" s="5"/>
    </row>
    <row r="222" spans="1:18" ht="12.75">
      <c r="A222" s="5"/>
      <c r="B222" s="5"/>
      <c r="C222" s="191"/>
      <c r="D222" s="5"/>
      <c r="E222" s="5"/>
      <c r="F222" s="5"/>
      <c r="G222" s="5"/>
      <c r="H222" s="5"/>
      <c r="I222" s="5"/>
      <c r="J222" s="5"/>
      <c r="K222" s="5"/>
      <c r="L222" s="5"/>
      <c r="M222" s="5"/>
      <c r="N222" s="5"/>
      <c r="O222" s="5"/>
      <c r="P222" s="5"/>
      <c r="Q222" s="5"/>
      <c r="R222" s="5"/>
    </row>
    <row r="223" spans="1:18" ht="12.75">
      <c r="A223" s="5"/>
      <c r="B223" s="5"/>
      <c r="C223" s="191"/>
      <c r="D223" s="5"/>
      <c r="E223" s="5"/>
      <c r="F223" s="5"/>
      <c r="G223" s="5"/>
      <c r="H223" s="5"/>
      <c r="I223" s="5"/>
      <c r="J223" s="5"/>
      <c r="K223" s="5"/>
      <c r="L223" s="5"/>
      <c r="M223" s="5"/>
      <c r="N223" s="5"/>
      <c r="O223" s="5"/>
      <c r="P223" s="5"/>
      <c r="Q223" s="5"/>
      <c r="R223" s="5"/>
    </row>
    <row r="224" spans="1:18" ht="12.75">
      <c r="A224" s="5"/>
      <c r="B224" s="5"/>
      <c r="C224" s="191"/>
      <c r="D224" s="5"/>
      <c r="E224" s="5"/>
      <c r="F224" s="5"/>
      <c r="G224" s="5"/>
      <c r="H224" s="5"/>
      <c r="I224" s="5"/>
      <c r="J224" s="5"/>
      <c r="K224" s="5"/>
      <c r="L224" s="5"/>
      <c r="M224" s="5"/>
      <c r="N224" s="5"/>
      <c r="O224" s="5"/>
      <c r="P224" s="5"/>
      <c r="Q224" s="5"/>
      <c r="R224" s="5"/>
    </row>
    <row r="225" spans="1:18" ht="12.75">
      <c r="A225" s="5"/>
      <c r="B225" s="5"/>
      <c r="C225" s="191"/>
      <c r="D225" s="5"/>
      <c r="E225" s="5"/>
      <c r="F225" s="5"/>
      <c r="G225" s="5"/>
      <c r="H225" s="5"/>
      <c r="I225" s="5"/>
      <c r="J225" s="5"/>
      <c r="K225" s="5"/>
      <c r="L225" s="5"/>
      <c r="M225" s="5"/>
      <c r="N225" s="5"/>
      <c r="O225" s="5"/>
      <c r="P225" s="5"/>
      <c r="Q225" s="5"/>
      <c r="R225" s="5"/>
    </row>
    <row r="226" spans="1:18" ht="12.75">
      <c r="A226" s="5"/>
      <c r="B226" s="5"/>
      <c r="C226" s="191"/>
      <c r="D226" s="5"/>
      <c r="E226" s="5"/>
      <c r="F226" s="5"/>
      <c r="G226" s="5"/>
      <c r="H226" s="5"/>
      <c r="I226" s="5"/>
      <c r="J226" s="5"/>
      <c r="K226" s="5"/>
      <c r="L226" s="5"/>
      <c r="M226" s="5"/>
      <c r="N226" s="5"/>
      <c r="O226" s="5"/>
      <c r="P226" s="5"/>
      <c r="Q226" s="5"/>
      <c r="R226" s="5"/>
    </row>
    <row r="227" spans="1:13" ht="12.75">
      <c r="A227" s="1"/>
      <c r="B227" s="1"/>
      <c r="C227" s="192"/>
      <c r="D227" s="1"/>
      <c r="E227" s="1"/>
      <c r="F227" s="1"/>
      <c r="G227" s="1"/>
      <c r="H227" s="1"/>
      <c r="I227" s="1"/>
      <c r="K227"/>
      <c r="L227"/>
      <c r="M227"/>
    </row>
    <row r="228" spans="1:13" ht="12.75">
      <c r="A228" s="1"/>
      <c r="B228" s="1"/>
      <c r="C228" s="192"/>
      <c r="D228" s="1"/>
      <c r="E228" s="1"/>
      <c r="F228" s="1"/>
      <c r="G228" s="1"/>
      <c r="H228" s="1"/>
      <c r="I228" s="1"/>
      <c r="K228"/>
      <c r="L228"/>
      <c r="M228"/>
    </row>
    <row r="229" spans="1:13" ht="12.75">
      <c r="A229" s="1"/>
      <c r="B229" s="1"/>
      <c r="C229" s="192"/>
      <c r="D229" s="1"/>
      <c r="E229" s="1"/>
      <c r="F229" s="1"/>
      <c r="G229" s="1"/>
      <c r="H229" s="1"/>
      <c r="I229" s="1"/>
      <c r="K229"/>
      <c r="L229"/>
      <c r="M229"/>
    </row>
    <row r="230" spans="1:13" ht="12.75">
      <c r="A230" s="1"/>
      <c r="B230" s="1"/>
      <c r="C230" s="192"/>
      <c r="D230" s="1"/>
      <c r="E230" s="1"/>
      <c r="F230" s="1"/>
      <c r="G230" s="1"/>
      <c r="H230" s="1"/>
      <c r="I230" s="1"/>
      <c r="K230"/>
      <c r="L230"/>
      <c r="M230"/>
    </row>
    <row r="231" spans="1:13" ht="12.75">
      <c r="A231" s="1"/>
      <c r="B231" s="1"/>
      <c r="C231" s="192"/>
      <c r="D231" s="1"/>
      <c r="E231" s="1"/>
      <c r="F231" s="1"/>
      <c r="G231" s="1"/>
      <c r="H231" s="1"/>
      <c r="I231" s="1"/>
      <c r="K231"/>
      <c r="L231"/>
      <c r="M231"/>
    </row>
    <row r="232" spans="1:13" ht="12.75">
      <c r="A232" s="1"/>
      <c r="B232" s="1"/>
      <c r="C232" s="192"/>
      <c r="D232" s="1"/>
      <c r="E232" s="1"/>
      <c r="F232" s="1"/>
      <c r="G232" s="1"/>
      <c r="H232" s="1"/>
      <c r="I232" s="1"/>
      <c r="K232"/>
      <c r="L232"/>
      <c r="M232"/>
    </row>
    <row r="233" spans="1:13" ht="12.75">
      <c r="A233" s="1"/>
      <c r="B233" s="1"/>
      <c r="C233" s="192"/>
      <c r="D233" s="1"/>
      <c r="E233" s="1"/>
      <c r="F233" s="1"/>
      <c r="G233" s="1"/>
      <c r="H233" s="1"/>
      <c r="I233" s="1"/>
      <c r="K233"/>
      <c r="L233"/>
      <c r="M233"/>
    </row>
    <row r="234" spans="1:13" ht="12.75">
      <c r="A234" s="1"/>
      <c r="B234" s="1"/>
      <c r="C234" s="192"/>
      <c r="D234" s="1"/>
      <c r="E234" s="1"/>
      <c r="F234" s="1"/>
      <c r="G234" s="1"/>
      <c r="H234" s="1"/>
      <c r="I234" s="1"/>
      <c r="K234"/>
      <c r="L234"/>
      <c r="M234"/>
    </row>
    <row r="235" spans="1:13" ht="12.75">
      <c r="A235" s="1"/>
      <c r="B235" s="1"/>
      <c r="C235" s="192"/>
      <c r="D235" s="1"/>
      <c r="E235" s="1"/>
      <c r="F235" s="1"/>
      <c r="G235" s="1"/>
      <c r="H235" s="1"/>
      <c r="I235" s="1"/>
      <c r="K235"/>
      <c r="L235"/>
      <c r="M235"/>
    </row>
    <row r="236" spans="1:13" ht="12.75">
      <c r="A236" s="1"/>
      <c r="B236" s="1"/>
      <c r="C236" s="192"/>
      <c r="D236" s="1"/>
      <c r="E236" s="1"/>
      <c r="F236" s="1"/>
      <c r="G236" s="1"/>
      <c r="H236" s="1"/>
      <c r="I236" s="1"/>
      <c r="K236"/>
      <c r="L236"/>
      <c r="M236"/>
    </row>
    <row r="237" spans="1:13" ht="12.75">
      <c r="A237" s="1"/>
      <c r="B237" s="1"/>
      <c r="C237" s="192"/>
      <c r="D237" s="1"/>
      <c r="E237" s="1"/>
      <c r="F237" s="1"/>
      <c r="G237" s="1"/>
      <c r="H237" s="1"/>
      <c r="I237" s="1"/>
      <c r="K237"/>
      <c r="L237"/>
      <c r="M237"/>
    </row>
    <row r="238" spans="1:13" ht="12.75">
      <c r="A238" s="1"/>
      <c r="B238" s="1"/>
      <c r="C238" s="192"/>
      <c r="D238" s="1"/>
      <c r="E238" s="1"/>
      <c r="F238" s="1"/>
      <c r="G238" s="1"/>
      <c r="H238" s="1"/>
      <c r="I238" s="1"/>
      <c r="K238"/>
      <c r="L238"/>
      <c r="M238"/>
    </row>
    <row r="239" spans="9:13" ht="12.75">
      <c r="I239"/>
      <c r="K239"/>
      <c r="L239"/>
      <c r="M239"/>
    </row>
    <row r="240" spans="9:13" ht="12.75">
      <c r="I240"/>
      <c r="K240"/>
      <c r="L240"/>
      <c r="M240"/>
    </row>
    <row r="241" spans="9:13" ht="12.75">
      <c r="I241"/>
      <c r="K241"/>
      <c r="L241"/>
      <c r="M241"/>
    </row>
    <row r="242" spans="9:13" ht="12.75">
      <c r="I242"/>
      <c r="K242"/>
      <c r="L242"/>
      <c r="M242"/>
    </row>
    <row r="243" spans="9:13" ht="12.75">
      <c r="I243"/>
      <c r="K243"/>
      <c r="L243"/>
      <c r="M243"/>
    </row>
    <row r="244" spans="9:13" ht="12.75">
      <c r="I244"/>
      <c r="K244"/>
      <c r="L244"/>
      <c r="M244"/>
    </row>
    <row r="245" spans="9:13" ht="12.75">
      <c r="I245"/>
      <c r="K245"/>
      <c r="L245"/>
      <c r="M245"/>
    </row>
    <row r="246" spans="9:13" ht="12.75">
      <c r="I246"/>
      <c r="K246"/>
      <c r="L246"/>
      <c r="M246"/>
    </row>
    <row r="247" spans="9:13" ht="12.75">
      <c r="I247"/>
      <c r="K247"/>
      <c r="L247"/>
      <c r="M247"/>
    </row>
    <row r="248" spans="9:13" ht="12.75">
      <c r="I248"/>
      <c r="K248"/>
      <c r="L248"/>
      <c r="M248"/>
    </row>
    <row r="249" spans="9:13" ht="12.75">
      <c r="I249"/>
      <c r="K249"/>
      <c r="L249"/>
      <c r="M249"/>
    </row>
    <row r="250" spans="9:13" ht="12.75">
      <c r="I250"/>
      <c r="K250"/>
      <c r="L250"/>
      <c r="M250"/>
    </row>
    <row r="251" spans="9:13" ht="12.75">
      <c r="I251"/>
      <c r="K251"/>
      <c r="L251"/>
      <c r="M251"/>
    </row>
    <row r="252" spans="9:13" ht="12.75">
      <c r="I252"/>
      <c r="K252"/>
      <c r="L252"/>
      <c r="M252"/>
    </row>
    <row r="253" spans="9:13" ht="12.75">
      <c r="I253"/>
      <c r="K253"/>
      <c r="L253"/>
      <c r="M253"/>
    </row>
    <row r="254" spans="9:13" ht="12.75">
      <c r="I254"/>
      <c r="K254"/>
      <c r="L254"/>
      <c r="M254"/>
    </row>
    <row r="255" spans="9:13" ht="12.75">
      <c r="I255"/>
      <c r="K255"/>
      <c r="L255"/>
      <c r="M255"/>
    </row>
    <row r="256" spans="9:13" ht="12.75">
      <c r="I256"/>
      <c r="K256"/>
      <c r="L256"/>
      <c r="M256"/>
    </row>
    <row r="257" spans="9:13" ht="12.75">
      <c r="I257"/>
      <c r="K257"/>
      <c r="L257"/>
      <c r="M257"/>
    </row>
    <row r="258" spans="9:13" ht="12.75">
      <c r="I258"/>
      <c r="K258"/>
      <c r="L258"/>
      <c r="M258"/>
    </row>
    <row r="259" spans="9:13" ht="12.75">
      <c r="I259"/>
      <c r="K259"/>
      <c r="L259"/>
      <c r="M259"/>
    </row>
    <row r="260" spans="9:13" ht="12.75">
      <c r="I260"/>
      <c r="K260"/>
      <c r="L260"/>
      <c r="M260"/>
    </row>
    <row r="261" spans="9:13" ht="12.75">
      <c r="I261"/>
      <c r="K261"/>
      <c r="L261"/>
      <c r="M261"/>
    </row>
    <row r="262" spans="9:13" ht="12.75">
      <c r="I262"/>
      <c r="K262"/>
      <c r="L262"/>
      <c r="M262"/>
    </row>
    <row r="263" spans="9:13" ht="12.75">
      <c r="I263"/>
      <c r="K263"/>
      <c r="L263"/>
      <c r="M263"/>
    </row>
    <row r="264" spans="9:13" ht="12.75">
      <c r="I264"/>
      <c r="K264"/>
      <c r="L264"/>
      <c r="M264"/>
    </row>
    <row r="265" spans="9:13" ht="12.75">
      <c r="I265"/>
      <c r="K265"/>
      <c r="L265"/>
      <c r="M265"/>
    </row>
    <row r="266" spans="9:13" ht="12.75">
      <c r="I266"/>
      <c r="K266"/>
      <c r="L266"/>
      <c r="M266"/>
    </row>
    <row r="267" spans="9:13" ht="12.75">
      <c r="I267"/>
      <c r="K267"/>
      <c r="L267"/>
      <c r="M267"/>
    </row>
    <row r="268" spans="9:13" ht="12.75">
      <c r="I268"/>
      <c r="K268"/>
      <c r="L268"/>
      <c r="M268"/>
    </row>
    <row r="269" spans="9:13" ht="12.75">
      <c r="I269"/>
      <c r="K269"/>
      <c r="L269"/>
      <c r="M269"/>
    </row>
    <row r="270" spans="9:13" ht="12.75">
      <c r="I270"/>
      <c r="K270"/>
      <c r="L270"/>
      <c r="M270"/>
    </row>
    <row r="271" spans="9:13" ht="12.75">
      <c r="I271"/>
      <c r="K271"/>
      <c r="L271"/>
      <c r="M271"/>
    </row>
    <row r="272" spans="9:13" ht="12.75">
      <c r="I272"/>
      <c r="K272"/>
      <c r="L272"/>
      <c r="M272"/>
    </row>
    <row r="273" spans="9:13" ht="12.75">
      <c r="I273"/>
      <c r="K273"/>
      <c r="L273"/>
      <c r="M273"/>
    </row>
    <row r="274" spans="9:13" ht="12.75">
      <c r="I274"/>
      <c r="K274"/>
      <c r="L274"/>
      <c r="M274"/>
    </row>
    <row r="275" spans="9:13" ht="12.75">
      <c r="I275"/>
      <c r="K275"/>
      <c r="L275"/>
      <c r="M275"/>
    </row>
    <row r="276" spans="9:13" ht="12.75">
      <c r="I276"/>
      <c r="K276"/>
      <c r="L276"/>
      <c r="M276"/>
    </row>
    <row r="277" spans="9:13" ht="12.75">
      <c r="I277"/>
      <c r="K277"/>
      <c r="L277"/>
      <c r="M277"/>
    </row>
    <row r="278" spans="9:13" ht="12.75">
      <c r="I278"/>
      <c r="K278"/>
      <c r="L278"/>
      <c r="M278"/>
    </row>
    <row r="279" spans="9:13" ht="12.75">
      <c r="I279"/>
      <c r="K279"/>
      <c r="L279"/>
      <c r="M279"/>
    </row>
    <row r="280" spans="9:13" ht="12.75">
      <c r="I280"/>
      <c r="K280"/>
      <c r="L280"/>
      <c r="M280"/>
    </row>
    <row r="281" spans="9:13" ht="12.75">
      <c r="I281"/>
      <c r="K281"/>
      <c r="L281"/>
      <c r="M281"/>
    </row>
    <row r="282" spans="9:13" ht="12.75">
      <c r="I282"/>
      <c r="K282"/>
      <c r="L282"/>
      <c r="M282"/>
    </row>
    <row r="283" spans="9:13" ht="12.75">
      <c r="I283"/>
      <c r="K283"/>
      <c r="L283"/>
      <c r="M283"/>
    </row>
    <row r="284" spans="9:13" ht="12.75">
      <c r="I284"/>
      <c r="K284"/>
      <c r="L284"/>
      <c r="M284"/>
    </row>
    <row r="285" spans="9:13" ht="12.75">
      <c r="I285"/>
      <c r="K285"/>
      <c r="L285"/>
      <c r="M285"/>
    </row>
    <row r="286" spans="9:13" ht="12.75">
      <c r="I286"/>
      <c r="K286"/>
      <c r="L286"/>
      <c r="M286"/>
    </row>
    <row r="287" spans="9:13" ht="12.75">
      <c r="I287"/>
      <c r="K287"/>
      <c r="L287"/>
      <c r="M287"/>
    </row>
    <row r="288" spans="9:13" ht="12.75">
      <c r="I288"/>
      <c r="K288"/>
      <c r="L288"/>
      <c r="M288"/>
    </row>
    <row r="289" spans="9:13" ht="12.75">
      <c r="I289"/>
      <c r="K289"/>
      <c r="L289"/>
      <c r="M289"/>
    </row>
    <row r="290" spans="9:13" ht="12.75">
      <c r="I290"/>
      <c r="K290"/>
      <c r="L290"/>
      <c r="M290"/>
    </row>
    <row r="291" spans="9:13" ht="12.75">
      <c r="I291"/>
      <c r="K291"/>
      <c r="L291"/>
      <c r="M291"/>
    </row>
    <row r="292" spans="9:13" ht="12.75">
      <c r="I292"/>
      <c r="K292"/>
      <c r="L292"/>
      <c r="M292"/>
    </row>
    <row r="293" spans="9:13" ht="12.75">
      <c r="I293"/>
      <c r="K293"/>
      <c r="L293"/>
      <c r="M293"/>
    </row>
    <row r="294" spans="9:13" ht="12.75">
      <c r="I294"/>
      <c r="K294"/>
      <c r="L294"/>
      <c r="M294"/>
    </row>
    <row r="295" spans="9:13" ht="12.75">
      <c r="I295"/>
      <c r="K295"/>
      <c r="L295"/>
      <c r="M295"/>
    </row>
    <row r="296" spans="9:13" ht="12.75">
      <c r="I296"/>
      <c r="K296"/>
      <c r="L296"/>
      <c r="M296"/>
    </row>
    <row r="297" spans="9:13" ht="12.75">
      <c r="I297"/>
      <c r="K297"/>
      <c r="L297"/>
      <c r="M297"/>
    </row>
    <row r="298" spans="9:13" ht="12.75">
      <c r="I298"/>
      <c r="K298"/>
      <c r="L298"/>
      <c r="M298"/>
    </row>
    <row r="299" spans="9:13" ht="12.75">
      <c r="I299"/>
      <c r="K299"/>
      <c r="L299"/>
      <c r="M299"/>
    </row>
    <row r="300" spans="9:13" ht="12.75">
      <c r="I300"/>
      <c r="K300"/>
      <c r="L300"/>
      <c r="M300"/>
    </row>
    <row r="301" spans="9:13" ht="12.75">
      <c r="I301"/>
      <c r="K301"/>
      <c r="L301"/>
      <c r="M301"/>
    </row>
    <row r="302" spans="9:13" ht="12.75">
      <c r="I302"/>
      <c r="K302"/>
      <c r="L302"/>
      <c r="M302"/>
    </row>
    <row r="303" spans="9:13" ht="12.75">
      <c r="I303"/>
      <c r="K303"/>
      <c r="L303"/>
      <c r="M303"/>
    </row>
    <row r="304" spans="9:13" ht="12.75">
      <c r="I304"/>
      <c r="K304"/>
      <c r="L304"/>
      <c r="M304"/>
    </row>
    <row r="305" spans="9:13" ht="12.75">
      <c r="I305"/>
      <c r="K305"/>
      <c r="L305"/>
      <c r="M305"/>
    </row>
    <row r="306" spans="9:13" ht="12.75">
      <c r="I306"/>
      <c r="K306"/>
      <c r="L306"/>
      <c r="M306"/>
    </row>
    <row r="307" spans="9:13" ht="12.75">
      <c r="I307"/>
      <c r="K307"/>
      <c r="L307"/>
      <c r="M307"/>
    </row>
    <row r="308" spans="9:13" ht="12.75">
      <c r="I308"/>
      <c r="K308"/>
      <c r="L308"/>
      <c r="M308"/>
    </row>
    <row r="309" spans="9:13" ht="12.75">
      <c r="I309"/>
      <c r="K309"/>
      <c r="L309"/>
      <c r="M309"/>
    </row>
    <row r="310" spans="9:13" ht="12.75">
      <c r="I310"/>
      <c r="K310"/>
      <c r="L310"/>
      <c r="M310"/>
    </row>
    <row r="311" spans="9:13" ht="12.75">
      <c r="I311"/>
      <c r="K311"/>
      <c r="L311"/>
      <c r="M311"/>
    </row>
    <row r="312" spans="9:13" ht="12.75">
      <c r="I312"/>
      <c r="K312"/>
      <c r="L312"/>
      <c r="M312"/>
    </row>
    <row r="313" spans="9:13" ht="12.75">
      <c r="I313"/>
      <c r="K313"/>
      <c r="L313"/>
      <c r="M313"/>
    </row>
    <row r="314" spans="9:13" ht="12.75">
      <c r="I314"/>
      <c r="K314"/>
      <c r="L314"/>
      <c r="M314"/>
    </row>
    <row r="315" spans="9:13" ht="12.75">
      <c r="I315"/>
      <c r="K315"/>
      <c r="L315"/>
      <c r="M315"/>
    </row>
    <row r="316" spans="9:13" ht="12.75">
      <c r="I316"/>
      <c r="K316"/>
      <c r="L316"/>
      <c r="M316"/>
    </row>
    <row r="317" spans="9:13" ht="12.75">
      <c r="I317"/>
      <c r="K317"/>
      <c r="L317"/>
      <c r="M317"/>
    </row>
    <row r="318" spans="9:13" ht="12.75">
      <c r="I318"/>
      <c r="K318"/>
      <c r="L318"/>
      <c r="M318"/>
    </row>
    <row r="319" spans="9:13" ht="12.75">
      <c r="I319"/>
      <c r="K319"/>
      <c r="L319"/>
      <c r="M319"/>
    </row>
    <row r="320" spans="9:13" ht="12.75">
      <c r="I320"/>
      <c r="K320"/>
      <c r="L320"/>
      <c r="M320"/>
    </row>
    <row r="321" spans="9:13" ht="12.75">
      <c r="I321"/>
      <c r="K321"/>
      <c r="L321"/>
      <c r="M321"/>
    </row>
    <row r="322" spans="9:13" ht="12.75">
      <c r="I322"/>
      <c r="K322"/>
      <c r="L322"/>
      <c r="M322"/>
    </row>
    <row r="323" spans="9:13" ht="12.75">
      <c r="I323"/>
      <c r="K323"/>
      <c r="L323"/>
      <c r="M323"/>
    </row>
    <row r="324" spans="9:13" ht="12.75">
      <c r="I324"/>
      <c r="K324"/>
      <c r="L324"/>
      <c r="M324"/>
    </row>
    <row r="325" spans="9:13" ht="12.75">
      <c r="I325"/>
      <c r="K325"/>
      <c r="L325"/>
      <c r="M325"/>
    </row>
    <row r="326" spans="9:13" ht="12.75">
      <c r="I326"/>
      <c r="K326"/>
      <c r="L326"/>
      <c r="M326"/>
    </row>
    <row r="327" spans="9:13" ht="12.75">
      <c r="I327"/>
      <c r="K327"/>
      <c r="L327"/>
      <c r="M327"/>
    </row>
    <row r="328" spans="9:13" ht="12.75">
      <c r="I328"/>
      <c r="K328"/>
      <c r="L328"/>
      <c r="M328"/>
    </row>
    <row r="329" spans="9:13" ht="12.75">
      <c r="I329"/>
      <c r="K329"/>
      <c r="L329"/>
      <c r="M329"/>
    </row>
    <row r="330" spans="9:13" ht="12.75">
      <c r="I330"/>
      <c r="K330"/>
      <c r="L330"/>
      <c r="M330"/>
    </row>
    <row r="331" spans="9:13" ht="12.75">
      <c r="I331"/>
      <c r="K331"/>
      <c r="L331"/>
      <c r="M331"/>
    </row>
    <row r="332" spans="9:13" ht="12.75">
      <c r="I332"/>
      <c r="K332"/>
      <c r="L332"/>
      <c r="M332"/>
    </row>
    <row r="333" spans="9:13" ht="12.75">
      <c r="I333"/>
      <c r="K333"/>
      <c r="L333"/>
      <c r="M333"/>
    </row>
    <row r="334" spans="9:13" ht="12.75">
      <c r="I334"/>
      <c r="K334"/>
      <c r="L334"/>
      <c r="M334"/>
    </row>
    <row r="335" spans="9:13" ht="12.75">
      <c r="I335"/>
      <c r="K335"/>
      <c r="L335"/>
      <c r="M335"/>
    </row>
    <row r="336" spans="9:13" ht="12.75">
      <c r="I336"/>
      <c r="K336"/>
      <c r="L336"/>
      <c r="M336"/>
    </row>
    <row r="337" spans="9:13" ht="12.75">
      <c r="I337"/>
      <c r="K337"/>
      <c r="L337"/>
      <c r="M337"/>
    </row>
    <row r="338" spans="9:13" ht="12.75">
      <c r="I338"/>
      <c r="K338"/>
      <c r="L338"/>
      <c r="M338"/>
    </row>
    <row r="339" spans="9:13" ht="12.75">
      <c r="I339"/>
      <c r="K339"/>
      <c r="L339"/>
      <c r="M339"/>
    </row>
    <row r="340" spans="9:13" ht="12.75">
      <c r="I340"/>
      <c r="K340"/>
      <c r="L340"/>
      <c r="M340"/>
    </row>
    <row r="341" spans="9:13" ht="12.75">
      <c r="I341"/>
      <c r="K341"/>
      <c r="L341"/>
      <c r="M341"/>
    </row>
    <row r="342" spans="9:13" ht="12.75">
      <c r="I342"/>
      <c r="K342"/>
      <c r="L342"/>
      <c r="M342"/>
    </row>
    <row r="343" spans="9:13" ht="12.75">
      <c r="I343"/>
      <c r="K343"/>
      <c r="L343"/>
      <c r="M343"/>
    </row>
    <row r="344" spans="9:13" ht="12.75">
      <c r="I344"/>
      <c r="K344"/>
      <c r="L344"/>
      <c r="M344"/>
    </row>
    <row r="345" spans="9:13" ht="12.75">
      <c r="I345"/>
      <c r="K345"/>
      <c r="L345"/>
      <c r="M345"/>
    </row>
    <row r="346" spans="9:13" ht="12.75">
      <c r="I346"/>
      <c r="K346"/>
      <c r="L346"/>
      <c r="M346"/>
    </row>
    <row r="347" spans="9:13" ht="12.75">
      <c r="I347"/>
      <c r="K347"/>
      <c r="L347"/>
      <c r="M347"/>
    </row>
    <row r="348" spans="9:13" ht="12.75">
      <c r="I348"/>
      <c r="K348"/>
      <c r="L348"/>
      <c r="M348"/>
    </row>
    <row r="349" spans="9:13" ht="12.75">
      <c r="I349"/>
      <c r="K349"/>
      <c r="L349"/>
      <c r="M349"/>
    </row>
    <row r="350" spans="9:13" ht="12.75">
      <c r="I350"/>
      <c r="K350"/>
      <c r="L350"/>
      <c r="M350"/>
    </row>
    <row r="351" spans="9:13" ht="12.75">
      <c r="I351"/>
      <c r="K351"/>
      <c r="L351"/>
      <c r="M351"/>
    </row>
    <row r="352" spans="9:13" ht="12.75">
      <c r="I352"/>
      <c r="K352"/>
      <c r="L352"/>
      <c r="M352"/>
    </row>
    <row r="353" spans="9:13" ht="12.75">
      <c r="I353"/>
      <c r="K353"/>
      <c r="L353"/>
      <c r="M353"/>
    </row>
    <row r="354" spans="9:13" ht="12.75">
      <c r="I354"/>
      <c r="K354"/>
      <c r="L354"/>
      <c r="M354"/>
    </row>
    <row r="355" spans="9:13" ht="12.75">
      <c r="I355"/>
      <c r="K355"/>
      <c r="L355"/>
      <c r="M355"/>
    </row>
    <row r="356" spans="9:13" ht="12.75">
      <c r="I356"/>
      <c r="K356"/>
      <c r="L356"/>
      <c r="M356"/>
    </row>
    <row r="357" spans="9:13" ht="12.75">
      <c r="I357"/>
      <c r="K357"/>
      <c r="L357"/>
      <c r="M357"/>
    </row>
    <row r="358" spans="9:13" ht="12.75">
      <c r="I358"/>
      <c r="K358"/>
      <c r="L358"/>
      <c r="M358"/>
    </row>
    <row r="359" spans="9:13" ht="12.75">
      <c r="I359"/>
      <c r="K359"/>
      <c r="L359"/>
      <c r="M359"/>
    </row>
    <row r="360" spans="9:13" ht="12.75">
      <c r="I360"/>
      <c r="K360"/>
      <c r="L360"/>
      <c r="M360"/>
    </row>
    <row r="361" spans="9:13" ht="12.75">
      <c r="I361"/>
      <c r="K361"/>
      <c r="L361"/>
      <c r="M361"/>
    </row>
    <row r="362" spans="9:13" ht="12.75">
      <c r="I362"/>
      <c r="K362"/>
      <c r="L362"/>
      <c r="M362"/>
    </row>
    <row r="363" spans="9:13" ht="12.75">
      <c r="I363"/>
      <c r="K363"/>
      <c r="L363"/>
      <c r="M363"/>
    </row>
    <row r="364" spans="9:13" ht="12.75">
      <c r="I364"/>
      <c r="K364"/>
      <c r="L364"/>
      <c r="M364"/>
    </row>
    <row r="365" spans="9:13" ht="12.75">
      <c r="I365"/>
      <c r="K365"/>
      <c r="L365"/>
      <c r="M365"/>
    </row>
    <row r="366" spans="9:13" ht="12.75">
      <c r="I366"/>
      <c r="K366"/>
      <c r="L366"/>
      <c r="M366"/>
    </row>
    <row r="367" spans="9:13" ht="12.75">
      <c r="I367"/>
      <c r="K367"/>
      <c r="L367"/>
      <c r="M367"/>
    </row>
    <row r="368" spans="9:13" ht="12.75">
      <c r="I368"/>
      <c r="K368"/>
      <c r="L368"/>
      <c r="M368"/>
    </row>
    <row r="369" spans="9:13" ht="12.75">
      <c r="I369"/>
      <c r="K369"/>
      <c r="L369"/>
      <c r="M369"/>
    </row>
    <row r="370" spans="9:13" ht="12.75">
      <c r="I370"/>
      <c r="K370"/>
      <c r="L370"/>
      <c r="M370"/>
    </row>
    <row r="371" spans="9:13" ht="12.75">
      <c r="I371"/>
      <c r="K371"/>
      <c r="L371"/>
      <c r="M371"/>
    </row>
    <row r="372" spans="9:13" ht="12.75">
      <c r="I372"/>
      <c r="K372"/>
      <c r="L372"/>
      <c r="M372"/>
    </row>
    <row r="373" spans="9:13" ht="12.75">
      <c r="I373"/>
      <c r="K373"/>
      <c r="L373"/>
      <c r="M373"/>
    </row>
    <row r="374" spans="9:13" ht="12.75">
      <c r="I374"/>
      <c r="K374"/>
      <c r="L374"/>
      <c r="M374"/>
    </row>
    <row r="375" spans="9:13" ht="12.75">
      <c r="I375"/>
      <c r="K375"/>
      <c r="L375"/>
      <c r="M375"/>
    </row>
    <row r="376" spans="9:13" ht="12.75">
      <c r="I376"/>
      <c r="K376"/>
      <c r="L376"/>
      <c r="M376"/>
    </row>
    <row r="377" spans="9:13" ht="12.75">
      <c r="I377"/>
      <c r="K377"/>
      <c r="L377"/>
      <c r="M377"/>
    </row>
    <row r="378" spans="9:13" ht="12.75">
      <c r="I378"/>
      <c r="K378"/>
      <c r="L378"/>
      <c r="M378"/>
    </row>
    <row r="379" spans="9:13" ht="12.75">
      <c r="I379"/>
      <c r="K379"/>
      <c r="L379"/>
      <c r="M379"/>
    </row>
    <row r="380" spans="9:13" ht="12.75">
      <c r="I380"/>
      <c r="K380"/>
      <c r="L380"/>
      <c r="M380"/>
    </row>
    <row r="381" spans="9:13" ht="12.75">
      <c r="I381"/>
      <c r="K381"/>
      <c r="L381"/>
      <c r="M381"/>
    </row>
    <row r="382" spans="9:13" ht="12.75">
      <c r="I382"/>
      <c r="K382"/>
      <c r="L382"/>
      <c r="M382"/>
    </row>
    <row r="383" spans="9:13" ht="12.75">
      <c r="I383"/>
      <c r="K383"/>
      <c r="L383"/>
      <c r="M383"/>
    </row>
    <row r="384" spans="9:13" ht="12.75">
      <c r="I384"/>
      <c r="K384"/>
      <c r="L384"/>
      <c r="M384"/>
    </row>
    <row r="385" spans="9:13" ht="12.75">
      <c r="I385"/>
      <c r="K385"/>
      <c r="L385"/>
      <c r="M385"/>
    </row>
    <row r="386" spans="9:13" ht="12.75">
      <c r="I386"/>
      <c r="K386"/>
      <c r="L386"/>
      <c r="M386"/>
    </row>
    <row r="387" spans="9:13" ht="12.75">
      <c r="I387"/>
      <c r="K387"/>
      <c r="L387"/>
      <c r="M387"/>
    </row>
    <row r="388" spans="9:13" ht="12.75">
      <c r="I388"/>
      <c r="K388"/>
      <c r="L388"/>
      <c r="M388"/>
    </row>
    <row r="389" spans="9:13" ht="12.75">
      <c r="I389"/>
      <c r="K389"/>
      <c r="L389"/>
      <c r="M389"/>
    </row>
    <row r="390" spans="9:13" ht="12.75">
      <c r="I390"/>
      <c r="K390"/>
      <c r="L390"/>
      <c r="M390"/>
    </row>
    <row r="391" spans="9:13" ht="12.75">
      <c r="I391"/>
      <c r="K391"/>
      <c r="L391"/>
      <c r="M391"/>
    </row>
    <row r="392" spans="9:13" ht="12.75">
      <c r="I392"/>
      <c r="K392"/>
      <c r="L392"/>
      <c r="M392"/>
    </row>
    <row r="393" spans="9:13" ht="12.75">
      <c r="I393"/>
      <c r="K393"/>
      <c r="L393"/>
      <c r="M393"/>
    </row>
    <row r="394" spans="9:13" ht="12.75">
      <c r="I394"/>
      <c r="K394"/>
      <c r="L394"/>
      <c r="M394"/>
    </row>
    <row r="395" spans="9:13" ht="12.75">
      <c r="I395"/>
      <c r="K395"/>
      <c r="L395"/>
      <c r="M395"/>
    </row>
    <row r="396" spans="9:13" ht="12.75">
      <c r="I396"/>
      <c r="K396"/>
      <c r="L396"/>
      <c r="M396"/>
    </row>
    <row r="397" spans="9:13" ht="12.75">
      <c r="I397"/>
      <c r="K397"/>
      <c r="L397"/>
      <c r="M397"/>
    </row>
    <row r="398" spans="9:13" ht="12.75">
      <c r="I398"/>
      <c r="K398"/>
      <c r="L398"/>
      <c r="M398"/>
    </row>
    <row r="399" spans="9:13" ht="12.75">
      <c r="I399"/>
      <c r="K399"/>
      <c r="L399"/>
      <c r="M399"/>
    </row>
    <row r="400" spans="9:13" ht="12.75">
      <c r="I400"/>
      <c r="K400"/>
      <c r="L400"/>
      <c r="M400"/>
    </row>
    <row r="401" spans="9:13" ht="12.75">
      <c r="I401"/>
      <c r="K401"/>
      <c r="L401"/>
      <c r="M401"/>
    </row>
    <row r="402" spans="9:13" ht="12.75">
      <c r="I402"/>
      <c r="K402"/>
      <c r="L402"/>
      <c r="M402"/>
    </row>
    <row r="403" spans="9:13" ht="12.75">
      <c r="I403"/>
      <c r="K403"/>
      <c r="L403"/>
      <c r="M403"/>
    </row>
    <row r="404" spans="9:13" ht="12.75">
      <c r="I404"/>
      <c r="K404"/>
      <c r="L404"/>
      <c r="M404"/>
    </row>
    <row r="405" spans="9:13" ht="12.75">
      <c r="I405"/>
      <c r="K405"/>
      <c r="L405"/>
      <c r="M405"/>
    </row>
    <row r="406" spans="9:13" ht="12.75">
      <c r="I406"/>
      <c r="K406"/>
      <c r="L406"/>
      <c r="M406"/>
    </row>
    <row r="407" spans="9:13" ht="12.75">
      <c r="I407"/>
      <c r="K407"/>
      <c r="L407"/>
      <c r="M407"/>
    </row>
    <row r="408" spans="9:13" ht="12.75">
      <c r="I408"/>
      <c r="K408"/>
      <c r="L408"/>
      <c r="M408"/>
    </row>
    <row r="409" spans="9:13" ht="12.75">
      <c r="I409"/>
      <c r="K409"/>
      <c r="L409"/>
      <c r="M409"/>
    </row>
    <row r="410" spans="9:13" ht="12.75">
      <c r="I410"/>
      <c r="K410"/>
      <c r="L410"/>
      <c r="M410"/>
    </row>
    <row r="411" spans="9:13" ht="12.75">
      <c r="I411"/>
      <c r="K411"/>
      <c r="L411"/>
      <c r="M411"/>
    </row>
    <row r="412" spans="9:13" ht="12.75">
      <c r="I412"/>
      <c r="K412"/>
      <c r="L412"/>
      <c r="M412"/>
    </row>
    <row r="413" spans="9:13" ht="12.75">
      <c r="I413"/>
      <c r="K413"/>
      <c r="L413"/>
      <c r="M413"/>
    </row>
    <row r="414" spans="9:13" ht="12.75">
      <c r="I414"/>
      <c r="K414"/>
      <c r="L414"/>
      <c r="M414"/>
    </row>
    <row r="415" spans="9:13" ht="12.75">
      <c r="I415"/>
      <c r="K415"/>
      <c r="L415"/>
      <c r="M415"/>
    </row>
    <row r="416" spans="9:13" ht="12.75">
      <c r="I416"/>
      <c r="K416"/>
      <c r="L416"/>
      <c r="M416"/>
    </row>
    <row r="417" spans="9:13" ht="12.75">
      <c r="I417"/>
      <c r="K417"/>
      <c r="L417"/>
      <c r="M417"/>
    </row>
    <row r="418" spans="9:13" ht="12.75">
      <c r="I418"/>
      <c r="K418"/>
      <c r="L418"/>
      <c r="M418"/>
    </row>
    <row r="419" spans="9:13" ht="12.75">
      <c r="I419"/>
      <c r="K419"/>
      <c r="L419"/>
      <c r="M419"/>
    </row>
    <row r="420" spans="9:13" ht="12.75">
      <c r="I420"/>
      <c r="K420"/>
      <c r="L420"/>
      <c r="M420"/>
    </row>
    <row r="421" spans="9:13" ht="12.75">
      <c r="I421"/>
      <c r="K421"/>
      <c r="L421"/>
      <c r="M421"/>
    </row>
    <row r="422" spans="9:13" ht="12.75">
      <c r="I422"/>
      <c r="K422"/>
      <c r="L422"/>
      <c r="M422"/>
    </row>
    <row r="423" spans="9:13" ht="12.75">
      <c r="I423"/>
      <c r="K423"/>
      <c r="L423"/>
      <c r="M423"/>
    </row>
    <row r="424" spans="9:13" ht="12.75">
      <c r="I424"/>
      <c r="K424"/>
      <c r="L424"/>
      <c r="M424"/>
    </row>
    <row r="425" spans="9:13" ht="12.75">
      <c r="I425"/>
      <c r="K425"/>
      <c r="L425"/>
      <c r="M425"/>
    </row>
    <row r="426" spans="9:13" ht="12.75">
      <c r="I426"/>
      <c r="K426"/>
      <c r="L426"/>
      <c r="M426"/>
    </row>
    <row r="427" spans="9:13" ht="12.75">
      <c r="I427"/>
      <c r="K427"/>
      <c r="L427"/>
      <c r="M427"/>
    </row>
    <row r="428" spans="9:13" ht="12.75">
      <c r="I428"/>
      <c r="K428"/>
      <c r="L428"/>
      <c r="M428"/>
    </row>
    <row r="429" spans="9:13" ht="12.75">
      <c r="I429"/>
      <c r="K429"/>
      <c r="L429"/>
      <c r="M429"/>
    </row>
    <row r="430" spans="9:13" ht="12.75">
      <c r="I430"/>
      <c r="K430"/>
      <c r="L430"/>
      <c r="M430"/>
    </row>
    <row r="431" spans="9:13" ht="12.75">
      <c r="I431"/>
      <c r="K431"/>
      <c r="L431"/>
      <c r="M431"/>
    </row>
    <row r="432" spans="9:13" ht="12.75">
      <c r="I432"/>
      <c r="K432"/>
      <c r="L432"/>
      <c r="M432"/>
    </row>
    <row r="433" spans="9:13" ht="12.75">
      <c r="I433"/>
      <c r="K433"/>
      <c r="L433"/>
      <c r="M433"/>
    </row>
    <row r="434" spans="9:13" ht="12.75">
      <c r="I434"/>
      <c r="K434"/>
      <c r="L434"/>
      <c r="M434"/>
    </row>
    <row r="435" spans="9:13" ht="12.75">
      <c r="I435"/>
      <c r="K435"/>
      <c r="L435"/>
      <c r="M435"/>
    </row>
    <row r="436" spans="9:13" ht="12.75">
      <c r="I436"/>
      <c r="K436"/>
      <c r="L436"/>
      <c r="M436"/>
    </row>
    <row r="437" spans="9:13" ht="12.75">
      <c r="I437"/>
      <c r="K437"/>
      <c r="L437"/>
      <c r="M437"/>
    </row>
    <row r="438" spans="9:13" ht="12.75">
      <c r="I438"/>
      <c r="K438"/>
      <c r="L438"/>
      <c r="M438"/>
    </row>
    <row r="439" spans="9:13" ht="12.75">
      <c r="I439"/>
      <c r="K439"/>
      <c r="L439"/>
      <c r="M439"/>
    </row>
    <row r="440" spans="9:13" ht="12.75">
      <c r="I440"/>
      <c r="K440"/>
      <c r="L440"/>
      <c r="M440"/>
    </row>
    <row r="441" spans="9:13" ht="12.75">
      <c r="I441"/>
      <c r="K441"/>
      <c r="L441"/>
      <c r="M441"/>
    </row>
    <row r="442" spans="9:13" ht="12.75">
      <c r="I442"/>
      <c r="K442"/>
      <c r="L442"/>
      <c r="M442"/>
    </row>
    <row r="443" spans="9:13" ht="12.75">
      <c r="I443"/>
      <c r="K443"/>
      <c r="L443"/>
      <c r="M443"/>
    </row>
    <row r="444" spans="9:13" ht="12.75">
      <c r="I444"/>
      <c r="K444"/>
      <c r="L444"/>
      <c r="M444"/>
    </row>
    <row r="445" spans="9:13" ht="12.75">
      <c r="I445"/>
      <c r="K445"/>
      <c r="L445"/>
      <c r="M445"/>
    </row>
    <row r="446" spans="9:13" ht="12.75">
      <c r="I446"/>
      <c r="K446"/>
      <c r="L446"/>
      <c r="M446"/>
    </row>
    <row r="447" spans="9:13" ht="12.75">
      <c r="I447"/>
      <c r="K447"/>
      <c r="L447"/>
      <c r="M447"/>
    </row>
    <row r="448" spans="9:13" ht="12.75">
      <c r="I448"/>
      <c r="K448"/>
      <c r="L448"/>
      <c r="M448"/>
    </row>
    <row r="449" spans="9:13" ht="12.75">
      <c r="I449"/>
      <c r="K449"/>
      <c r="L449"/>
      <c r="M449"/>
    </row>
    <row r="450" spans="9:13" ht="12.75">
      <c r="I450"/>
      <c r="K450"/>
      <c r="L450"/>
      <c r="M450"/>
    </row>
    <row r="451" spans="9:13" ht="12.75">
      <c r="I451"/>
      <c r="K451"/>
      <c r="L451"/>
      <c r="M451"/>
    </row>
    <row r="452" spans="9:13" ht="12.75">
      <c r="I452"/>
      <c r="K452"/>
      <c r="L452"/>
      <c r="M452"/>
    </row>
    <row r="453" spans="9:13" ht="12.75">
      <c r="I453"/>
      <c r="K453"/>
      <c r="L453"/>
      <c r="M453"/>
    </row>
    <row r="454" spans="9:13" ht="12.75">
      <c r="I454"/>
      <c r="K454"/>
      <c r="L454"/>
      <c r="M454"/>
    </row>
    <row r="455" spans="9:13" ht="12.75">
      <c r="I455"/>
      <c r="K455"/>
      <c r="L455"/>
      <c r="M455"/>
    </row>
    <row r="456" spans="9:13" ht="12.75">
      <c r="I456"/>
      <c r="K456"/>
      <c r="L456"/>
      <c r="M456"/>
    </row>
    <row r="457" spans="9:13" ht="12.75">
      <c r="I457"/>
      <c r="K457"/>
      <c r="L457"/>
      <c r="M457"/>
    </row>
    <row r="458" spans="9:13" ht="12.75">
      <c r="I458"/>
      <c r="K458"/>
      <c r="L458"/>
      <c r="M458"/>
    </row>
    <row r="459" spans="9:13" ht="12.75">
      <c r="I459"/>
      <c r="K459"/>
      <c r="L459"/>
      <c r="M459"/>
    </row>
    <row r="460" spans="9:13" ht="12.75">
      <c r="I460"/>
      <c r="K460"/>
      <c r="L460"/>
      <c r="M460"/>
    </row>
    <row r="461" spans="9:13" ht="12.75">
      <c r="I461"/>
      <c r="K461"/>
      <c r="L461"/>
      <c r="M461"/>
    </row>
    <row r="462" spans="9:13" ht="12.75">
      <c r="I462"/>
      <c r="K462"/>
      <c r="L462"/>
      <c r="M462"/>
    </row>
    <row r="463" spans="9:13" ht="12.75">
      <c r="I463"/>
      <c r="K463"/>
      <c r="L463"/>
      <c r="M463"/>
    </row>
    <row r="464" spans="9:13" ht="12.75">
      <c r="I464"/>
      <c r="K464"/>
      <c r="L464"/>
      <c r="M464"/>
    </row>
    <row r="465" spans="9:13" ht="12.75">
      <c r="I465"/>
      <c r="K465"/>
      <c r="L465"/>
      <c r="M465"/>
    </row>
    <row r="466" spans="9:13" ht="12.75">
      <c r="I466"/>
      <c r="K466"/>
      <c r="L466"/>
      <c r="M466"/>
    </row>
    <row r="467" spans="9:13" ht="12.75">
      <c r="I467"/>
      <c r="K467"/>
      <c r="L467"/>
      <c r="M467"/>
    </row>
    <row r="468" spans="9:13" ht="12.75">
      <c r="I468"/>
      <c r="K468"/>
      <c r="L468"/>
      <c r="M468"/>
    </row>
    <row r="469" spans="9:13" ht="12.75">
      <c r="I469"/>
      <c r="K469"/>
      <c r="L469"/>
      <c r="M469"/>
    </row>
    <row r="470" spans="9:13" ht="12.75">
      <c r="I470"/>
      <c r="K470"/>
      <c r="L470"/>
      <c r="M470"/>
    </row>
    <row r="471" spans="9:13" ht="12.75">
      <c r="I471"/>
      <c r="K471"/>
      <c r="L471"/>
      <c r="M471"/>
    </row>
    <row r="472" spans="9:13" ht="12.75">
      <c r="I472"/>
      <c r="K472"/>
      <c r="L472"/>
      <c r="M472"/>
    </row>
    <row r="473" spans="9:13" ht="12.75">
      <c r="I473"/>
      <c r="K473"/>
      <c r="L473"/>
      <c r="M473"/>
    </row>
    <row r="474" spans="9:13" ht="12.75">
      <c r="I474"/>
      <c r="K474"/>
      <c r="L474"/>
      <c r="M474"/>
    </row>
    <row r="475" spans="9:13" ht="12.75">
      <c r="I475"/>
      <c r="K475"/>
      <c r="L475"/>
      <c r="M475"/>
    </row>
    <row r="476" spans="9:13" ht="12.75">
      <c r="I476"/>
      <c r="K476"/>
      <c r="L476"/>
      <c r="M476"/>
    </row>
    <row r="477" spans="9:13" ht="12.75">
      <c r="I477"/>
      <c r="K477"/>
      <c r="L477"/>
      <c r="M477"/>
    </row>
    <row r="478" spans="9:13" ht="12.75">
      <c r="I478"/>
      <c r="K478"/>
      <c r="L478"/>
      <c r="M478"/>
    </row>
    <row r="479" spans="9:13" ht="12.75">
      <c r="I479"/>
      <c r="K479"/>
      <c r="L479"/>
      <c r="M479"/>
    </row>
    <row r="480" spans="9:13" ht="12.75">
      <c r="I480"/>
      <c r="K480"/>
      <c r="L480"/>
      <c r="M480"/>
    </row>
    <row r="481" spans="9:13" ht="12.75">
      <c r="I481"/>
      <c r="K481"/>
      <c r="L481"/>
      <c r="M481"/>
    </row>
    <row r="482" spans="9:13" ht="12.75">
      <c r="I482"/>
      <c r="K482"/>
      <c r="L482"/>
      <c r="M482"/>
    </row>
    <row r="483" spans="9:13" ht="12.75">
      <c r="I483"/>
      <c r="K483"/>
      <c r="L483"/>
      <c r="M483"/>
    </row>
    <row r="484" spans="9:13" ht="12.75">
      <c r="I484"/>
      <c r="K484"/>
      <c r="L484"/>
      <c r="M484"/>
    </row>
    <row r="485" spans="9:13" ht="12.75">
      <c r="I485"/>
      <c r="K485"/>
      <c r="L485"/>
      <c r="M485"/>
    </row>
    <row r="486" spans="9:13" ht="12.75">
      <c r="I486"/>
      <c r="K486"/>
      <c r="L486"/>
      <c r="M486"/>
    </row>
    <row r="487" spans="9:13" ht="12.75">
      <c r="I487"/>
      <c r="K487"/>
      <c r="L487"/>
      <c r="M487"/>
    </row>
    <row r="488" spans="9:13" ht="12.75">
      <c r="I488"/>
      <c r="K488"/>
      <c r="L488"/>
      <c r="M488"/>
    </row>
    <row r="489" spans="9:13" ht="12.75">
      <c r="I489"/>
      <c r="K489"/>
      <c r="L489"/>
      <c r="M489"/>
    </row>
    <row r="490" spans="9:13" ht="12.75">
      <c r="I490"/>
      <c r="K490"/>
      <c r="L490"/>
      <c r="M490"/>
    </row>
    <row r="491" spans="9:13" ht="12.75">
      <c r="I491"/>
      <c r="K491"/>
      <c r="L491"/>
      <c r="M491"/>
    </row>
    <row r="492" spans="9:13" ht="12.75">
      <c r="I492"/>
      <c r="K492"/>
      <c r="L492"/>
      <c r="M492"/>
    </row>
    <row r="493" spans="9:13" ht="12.75">
      <c r="I493"/>
      <c r="K493"/>
      <c r="L493"/>
      <c r="M493"/>
    </row>
    <row r="494" spans="9:13" ht="12.75">
      <c r="I494"/>
      <c r="K494"/>
      <c r="L494"/>
      <c r="M494"/>
    </row>
    <row r="495" spans="9:13" ht="12.75">
      <c r="I495"/>
      <c r="K495"/>
      <c r="L495"/>
      <c r="M495"/>
    </row>
    <row r="496" spans="9:13" ht="12.75">
      <c r="I496"/>
      <c r="K496"/>
      <c r="L496"/>
      <c r="M496"/>
    </row>
    <row r="497" spans="9:13" ht="12.75">
      <c r="I497"/>
      <c r="K497"/>
      <c r="L497"/>
      <c r="M497"/>
    </row>
    <row r="498" spans="9:13" ht="12.75">
      <c r="I498"/>
      <c r="K498"/>
      <c r="L498"/>
      <c r="M498"/>
    </row>
    <row r="499" spans="9:13" ht="12.75">
      <c r="I499"/>
      <c r="K499"/>
      <c r="L499"/>
      <c r="M499"/>
    </row>
    <row r="500" spans="9:13" ht="12.75">
      <c r="I500"/>
      <c r="K500"/>
      <c r="L500"/>
      <c r="M500"/>
    </row>
    <row r="501" spans="9:13" ht="12.75">
      <c r="I501"/>
      <c r="K501"/>
      <c r="L501"/>
      <c r="M501"/>
    </row>
    <row r="502" spans="9:13" ht="12.75">
      <c r="I502"/>
      <c r="K502"/>
      <c r="L502"/>
      <c r="M502"/>
    </row>
    <row r="503" spans="9:13" ht="12.75">
      <c r="I503"/>
      <c r="K503"/>
      <c r="L503"/>
      <c r="M503"/>
    </row>
    <row r="504" spans="9:13" ht="12.75">
      <c r="I504"/>
      <c r="K504"/>
      <c r="L504"/>
      <c r="M504"/>
    </row>
    <row r="505" spans="9:13" ht="12.75">
      <c r="I505"/>
      <c r="K505"/>
      <c r="L505"/>
      <c r="M505"/>
    </row>
    <row r="506" spans="9:13" ht="12.75">
      <c r="I506"/>
      <c r="K506"/>
      <c r="L506"/>
      <c r="M506"/>
    </row>
    <row r="507" spans="9:13" ht="12.75">
      <c r="I507"/>
      <c r="K507"/>
      <c r="L507"/>
      <c r="M507"/>
    </row>
    <row r="508" spans="9:13" ht="12.75">
      <c r="I508"/>
      <c r="K508"/>
      <c r="L508"/>
      <c r="M508"/>
    </row>
    <row r="509" spans="9:13" ht="12.75">
      <c r="I509"/>
      <c r="K509"/>
      <c r="L509"/>
      <c r="M509"/>
    </row>
    <row r="510" spans="9:13" ht="12.75">
      <c r="I510"/>
      <c r="K510"/>
      <c r="L510"/>
      <c r="M510"/>
    </row>
    <row r="511" spans="9:13" ht="12.75">
      <c r="I511"/>
      <c r="K511"/>
      <c r="L511"/>
      <c r="M511"/>
    </row>
    <row r="512" spans="9:13" ht="12.75">
      <c r="I512"/>
      <c r="K512"/>
      <c r="L512"/>
      <c r="M512"/>
    </row>
    <row r="513" spans="9:13" ht="12.75">
      <c r="I513"/>
      <c r="K513"/>
      <c r="L513"/>
      <c r="M513"/>
    </row>
    <row r="514" spans="9:13" ht="12.75">
      <c r="I514"/>
      <c r="K514"/>
      <c r="L514"/>
      <c r="M514"/>
    </row>
    <row r="515" spans="9:13" ht="12.75">
      <c r="I515"/>
      <c r="K515"/>
      <c r="L515"/>
      <c r="M515"/>
    </row>
    <row r="516" spans="9:13" ht="12.75">
      <c r="I516"/>
      <c r="K516"/>
      <c r="L516"/>
      <c r="M516"/>
    </row>
    <row r="517" spans="9:13" ht="12.75">
      <c r="I517"/>
      <c r="K517"/>
      <c r="L517"/>
      <c r="M517"/>
    </row>
    <row r="518" spans="9:13" ht="12.75">
      <c r="I518"/>
      <c r="K518"/>
      <c r="L518"/>
      <c r="M518"/>
    </row>
    <row r="519" spans="9:13" ht="12.75">
      <c r="I519"/>
      <c r="K519"/>
      <c r="L519"/>
      <c r="M519"/>
    </row>
    <row r="520" spans="9:13" ht="12.75">
      <c r="I520"/>
      <c r="K520"/>
      <c r="L520"/>
      <c r="M520"/>
    </row>
    <row r="521" spans="9:13" ht="12.75">
      <c r="I521"/>
      <c r="K521"/>
      <c r="L521"/>
      <c r="M521"/>
    </row>
    <row r="522" spans="9:13" ht="12.75">
      <c r="I522"/>
      <c r="K522"/>
      <c r="L522"/>
      <c r="M522"/>
    </row>
    <row r="523" spans="9:13" ht="12.75">
      <c r="I523"/>
      <c r="K523"/>
      <c r="L523"/>
      <c r="M523"/>
    </row>
    <row r="524" spans="9:13" ht="12.75">
      <c r="I524"/>
      <c r="K524"/>
      <c r="L524"/>
      <c r="M524"/>
    </row>
    <row r="525" spans="9:13" ht="12.75">
      <c r="I525"/>
      <c r="K525"/>
      <c r="L525"/>
      <c r="M525"/>
    </row>
    <row r="526" spans="9:13" ht="12.75">
      <c r="I526"/>
      <c r="K526"/>
      <c r="L526"/>
      <c r="M526"/>
    </row>
    <row r="527" spans="9:13" ht="12.75">
      <c r="I527"/>
      <c r="K527"/>
      <c r="L527"/>
      <c r="M527"/>
    </row>
    <row r="528" spans="9:13" ht="12.75">
      <c r="I528"/>
      <c r="K528"/>
      <c r="L528"/>
      <c r="M528"/>
    </row>
    <row r="529" spans="9:13" ht="12.75">
      <c r="I529"/>
      <c r="K529"/>
      <c r="L529"/>
      <c r="M529"/>
    </row>
    <row r="530" spans="9:13" ht="12.75">
      <c r="I530"/>
      <c r="K530"/>
      <c r="L530"/>
      <c r="M530"/>
    </row>
    <row r="531" spans="9:13" ht="12.75">
      <c r="I531"/>
      <c r="K531"/>
      <c r="L531"/>
      <c r="M531"/>
    </row>
    <row r="532" spans="9:13" ht="12.75">
      <c r="I532"/>
      <c r="K532"/>
      <c r="L532"/>
      <c r="M532"/>
    </row>
    <row r="533" spans="9:13" ht="12.75">
      <c r="I533"/>
      <c r="K533"/>
      <c r="L533"/>
      <c r="M533"/>
    </row>
    <row r="534" spans="9:13" ht="12.75">
      <c r="I534"/>
      <c r="K534"/>
      <c r="L534"/>
      <c r="M534"/>
    </row>
    <row r="535" spans="9:13" ht="12.75">
      <c r="I535"/>
      <c r="K535"/>
      <c r="L535"/>
      <c r="M535"/>
    </row>
    <row r="536" spans="9:13" ht="12.75">
      <c r="I536"/>
      <c r="K536"/>
      <c r="L536"/>
      <c r="M536"/>
    </row>
    <row r="537" spans="9:13" ht="12.75">
      <c r="I537"/>
      <c r="K537"/>
      <c r="L537"/>
      <c r="M537"/>
    </row>
    <row r="538" spans="9:13" ht="12.75">
      <c r="I538"/>
      <c r="K538"/>
      <c r="L538"/>
      <c r="M538"/>
    </row>
    <row r="539" spans="9:13" ht="12.75">
      <c r="I539"/>
      <c r="K539"/>
      <c r="L539"/>
      <c r="M539"/>
    </row>
    <row r="540" spans="9:13" ht="12.75">
      <c r="I540"/>
      <c r="K540"/>
      <c r="L540"/>
      <c r="M540"/>
    </row>
    <row r="541" spans="9:13" ht="12.75">
      <c r="I541"/>
      <c r="K541"/>
      <c r="L541"/>
      <c r="M541"/>
    </row>
    <row r="542" spans="9:13" ht="12.75">
      <c r="I542"/>
      <c r="K542"/>
      <c r="L542"/>
      <c r="M542"/>
    </row>
    <row r="543" spans="9:13" ht="12.75">
      <c r="I543"/>
      <c r="K543"/>
      <c r="L543"/>
      <c r="M543"/>
    </row>
    <row r="544" spans="9:13" ht="12.75">
      <c r="I544"/>
      <c r="K544"/>
      <c r="L544"/>
      <c r="M544"/>
    </row>
    <row r="545" spans="9:13" ht="12.75">
      <c r="I545"/>
      <c r="K545"/>
      <c r="L545"/>
      <c r="M545"/>
    </row>
    <row r="546" spans="9:13" ht="12.75">
      <c r="I546"/>
      <c r="K546"/>
      <c r="L546"/>
      <c r="M546"/>
    </row>
    <row r="547" spans="9:13" ht="12.75">
      <c r="I547"/>
      <c r="K547"/>
      <c r="L547"/>
      <c r="M547"/>
    </row>
    <row r="548" spans="9:13" ht="12.75">
      <c r="I548"/>
      <c r="K548"/>
      <c r="L548"/>
      <c r="M548"/>
    </row>
    <row r="549" spans="9:13" ht="12.75">
      <c r="I549"/>
      <c r="K549"/>
      <c r="L549"/>
      <c r="M549"/>
    </row>
    <row r="550" spans="9:13" ht="12.75">
      <c r="I550"/>
      <c r="K550"/>
      <c r="L550"/>
      <c r="M550"/>
    </row>
    <row r="551" spans="9:13" ht="12.75">
      <c r="I551"/>
      <c r="K551"/>
      <c r="L551"/>
      <c r="M551"/>
    </row>
    <row r="552" spans="9:13" ht="12.75">
      <c r="I552"/>
      <c r="K552"/>
      <c r="L552"/>
      <c r="M552"/>
    </row>
    <row r="553" spans="9:13" ht="12.75">
      <c r="I553"/>
      <c r="K553"/>
      <c r="L553"/>
      <c r="M553"/>
    </row>
    <row r="554" spans="9:13" ht="12.75">
      <c r="I554"/>
      <c r="K554"/>
      <c r="L554"/>
      <c r="M554"/>
    </row>
    <row r="555" spans="9:13" ht="12.75">
      <c r="I555"/>
      <c r="K555"/>
      <c r="L555"/>
      <c r="M555"/>
    </row>
    <row r="556" spans="9:13" ht="12.75">
      <c r="I556"/>
      <c r="K556"/>
      <c r="L556"/>
      <c r="M556"/>
    </row>
    <row r="557" spans="9:13" ht="12.75">
      <c r="I557"/>
      <c r="K557"/>
      <c r="L557"/>
      <c r="M557"/>
    </row>
    <row r="558" spans="9:13" ht="12.75">
      <c r="I558"/>
      <c r="K558"/>
      <c r="L558"/>
      <c r="M558"/>
    </row>
    <row r="559" spans="9:13" ht="12.75">
      <c r="I559"/>
      <c r="K559"/>
      <c r="L559"/>
      <c r="M559"/>
    </row>
    <row r="560" spans="9:13" ht="12.75">
      <c r="I560"/>
      <c r="K560"/>
      <c r="L560"/>
      <c r="M560"/>
    </row>
    <row r="561" spans="9:13" ht="12.75">
      <c r="I561"/>
      <c r="K561"/>
      <c r="L561"/>
      <c r="M561"/>
    </row>
    <row r="562" spans="9:13" ht="12.75">
      <c r="I562"/>
      <c r="K562"/>
      <c r="L562"/>
      <c r="M562"/>
    </row>
    <row r="563" spans="9:13" ht="12.75">
      <c r="I563"/>
      <c r="K563"/>
      <c r="L563"/>
      <c r="M563"/>
    </row>
    <row r="564" spans="9:13" ht="12.75">
      <c r="I564"/>
      <c r="K564"/>
      <c r="L564"/>
      <c r="M564"/>
    </row>
    <row r="565" spans="9:13" ht="12.75">
      <c r="I565"/>
      <c r="K565"/>
      <c r="L565"/>
      <c r="M565"/>
    </row>
    <row r="566" spans="9:13" ht="12.75">
      <c r="I566"/>
      <c r="K566"/>
      <c r="L566"/>
      <c r="M566"/>
    </row>
    <row r="567" spans="9:13" ht="12.75">
      <c r="I567"/>
      <c r="K567"/>
      <c r="L567"/>
      <c r="M567"/>
    </row>
    <row r="568" spans="9:13" ht="12.75">
      <c r="I568"/>
      <c r="K568"/>
      <c r="L568"/>
      <c r="M568"/>
    </row>
    <row r="569" spans="9:13" ht="12.75">
      <c r="I569"/>
      <c r="K569"/>
      <c r="L569"/>
      <c r="M569"/>
    </row>
    <row r="570" spans="9:13" ht="12.75">
      <c r="I570"/>
      <c r="K570"/>
      <c r="L570"/>
      <c r="M570"/>
    </row>
    <row r="571" spans="9:13" ht="12.75">
      <c r="I571"/>
      <c r="K571"/>
      <c r="L571"/>
      <c r="M571"/>
    </row>
    <row r="572" spans="9:13" ht="12.75">
      <c r="I572"/>
      <c r="K572"/>
      <c r="L572"/>
      <c r="M572"/>
    </row>
    <row r="573" spans="9:13" ht="12.75">
      <c r="I573"/>
      <c r="K573"/>
      <c r="L573"/>
      <c r="M573"/>
    </row>
    <row r="574" spans="9:13" ht="12.75">
      <c r="I574"/>
      <c r="K574"/>
      <c r="L574"/>
      <c r="M574"/>
    </row>
    <row r="575" spans="9:13" ht="12.75">
      <c r="I575"/>
      <c r="K575"/>
      <c r="L575"/>
      <c r="M575"/>
    </row>
    <row r="576" spans="9:13" ht="12.75">
      <c r="I576"/>
      <c r="K576"/>
      <c r="L576"/>
      <c r="M576"/>
    </row>
    <row r="577" spans="9:13" ht="12.75">
      <c r="I577"/>
      <c r="K577"/>
      <c r="L577"/>
      <c r="M577"/>
    </row>
    <row r="578" spans="9:13" ht="12.75">
      <c r="I578"/>
      <c r="K578"/>
      <c r="L578"/>
      <c r="M578"/>
    </row>
    <row r="579" spans="9:13" ht="12.75">
      <c r="I579"/>
      <c r="K579"/>
      <c r="L579"/>
      <c r="M579"/>
    </row>
    <row r="580" spans="9:13" ht="12.75">
      <c r="I580"/>
      <c r="K580"/>
      <c r="L580"/>
      <c r="M580"/>
    </row>
    <row r="581" spans="9:13" ht="12.75">
      <c r="I581"/>
      <c r="K581"/>
      <c r="L581"/>
      <c r="M581"/>
    </row>
    <row r="582" spans="9:13" ht="12.75">
      <c r="I582"/>
      <c r="K582"/>
      <c r="L582"/>
      <c r="M582"/>
    </row>
    <row r="583" spans="9:13" ht="12.75">
      <c r="I583"/>
      <c r="K583"/>
      <c r="L583"/>
      <c r="M583"/>
    </row>
    <row r="584" spans="9:13" ht="12.75">
      <c r="I584"/>
      <c r="K584"/>
      <c r="L584"/>
      <c r="M584"/>
    </row>
    <row r="585" spans="9:13" ht="12.75">
      <c r="I585"/>
      <c r="K585"/>
      <c r="L585"/>
      <c r="M585"/>
    </row>
    <row r="586" spans="9:13" ht="12.75">
      <c r="I586"/>
      <c r="K586"/>
      <c r="L586"/>
      <c r="M586"/>
    </row>
    <row r="587" spans="9:13" ht="12.75">
      <c r="I587"/>
      <c r="K587"/>
      <c r="L587"/>
      <c r="M587"/>
    </row>
    <row r="588" spans="9:13" ht="12.75">
      <c r="I588"/>
      <c r="K588"/>
      <c r="L588"/>
      <c r="M588"/>
    </row>
    <row r="589" spans="9:13" ht="12.75">
      <c r="I589"/>
      <c r="K589"/>
      <c r="L589"/>
      <c r="M589"/>
    </row>
    <row r="590" spans="9:13" ht="12.75">
      <c r="I590"/>
      <c r="K590"/>
      <c r="L590"/>
      <c r="M590"/>
    </row>
    <row r="591" spans="9:13" ht="12.75">
      <c r="I591"/>
      <c r="K591"/>
      <c r="L591"/>
      <c r="M591"/>
    </row>
    <row r="592" spans="9:13" ht="12.75">
      <c r="I592"/>
      <c r="K592"/>
      <c r="L592"/>
      <c r="M592"/>
    </row>
    <row r="593" spans="9:13" ht="12.75">
      <c r="I593"/>
      <c r="K593"/>
      <c r="L593"/>
      <c r="M593"/>
    </row>
    <row r="594" spans="9:13" ht="12.75">
      <c r="I594"/>
      <c r="K594"/>
      <c r="L594"/>
      <c r="M594"/>
    </row>
    <row r="595" spans="9:13" ht="12.75">
      <c r="I595"/>
      <c r="K595"/>
      <c r="L595"/>
      <c r="M595"/>
    </row>
    <row r="596" spans="9:13" ht="12.75">
      <c r="I596"/>
      <c r="K596"/>
      <c r="L596"/>
      <c r="M596"/>
    </row>
    <row r="597" spans="9:13" ht="12.75">
      <c r="I597"/>
      <c r="K597"/>
      <c r="L597"/>
      <c r="M597"/>
    </row>
    <row r="598" spans="9:13" ht="12.75">
      <c r="I598"/>
      <c r="K598"/>
      <c r="L598"/>
      <c r="M598"/>
    </row>
    <row r="599" spans="9:13" ht="12.75">
      <c r="I599"/>
      <c r="K599"/>
      <c r="L599"/>
      <c r="M599"/>
    </row>
    <row r="600" spans="9:13" ht="12.75">
      <c r="I600"/>
      <c r="K600"/>
      <c r="L600"/>
      <c r="M600"/>
    </row>
    <row r="601" spans="9:13" ht="12.75">
      <c r="I601"/>
      <c r="K601"/>
      <c r="L601"/>
      <c r="M601"/>
    </row>
    <row r="602" spans="9:13" ht="12.75">
      <c r="I602"/>
      <c r="K602"/>
      <c r="L602"/>
      <c r="M602"/>
    </row>
    <row r="603" spans="9:13" ht="12.75">
      <c r="I603"/>
      <c r="K603"/>
      <c r="L603"/>
      <c r="M603"/>
    </row>
    <row r="604" spans="9:13" ht="12.75">
      <c r="I604"/>
      <c r="K604"/>
      <c r="L604"/>
      <c r="M604"/>
    </row>
    <row r="605" spans="9:13" ht="12.75">
      <c r="I605"/>
      <c r="K605"/>
      <c r="L605"/>
      <c r="M605"/>
    </row>
    <row r="606" spans="9:13" ht="12.75">
      <c r="I606"/>
      <c r="K606"/>
      <c r="L606"/>
      <c r="M606"/>
    </row>
    <row r="607" spans="9:13" ht="12.75">
      <c r="I607"/>
      <c r="K607"/>
      <c r="L607"/>
      <c r="M607"/>
    </row>
    <row r="608" spans="9:13" ht="12.75">
      <c r="I608"/>
      <c r="K608"/>
      <c r="L608"/>
      <c r="M608"/>
    </row>
    <row r="609" spans="9:13" ht="12.75">
      <c r="I609"/>
      <c r="K609"/>
      <c r="L609"/>
      <c r="M609"/>
    </row>
    <row r="610" spans="9:13" ht="12.75">
      <c r="I610"/>
      <c r="K610"/>
      <c r="L610"/>
      <c r="M610"/>
    </row>
    <row r="611" spans="9:13" ht="12.75">
      <c r="I611"/>
      <c r="K611"/>
      <c r="L611"/>
      <c r="M611"/>
    </row>
    <row r="612" spans="9:13" ht="12.75">
      <c r="I612"/>
      <c r="K612"/>
      <c r="L612"/>
      <c r="M612"/>
    </row>
    <row r="613" spans="9:13" ht="12.75">
      <c r="I613"/>
      <c r="K613"/>
      <c r="L613"/>
      <c r="M613"/>
    </row>
    <row r="614" spans="9:13" ht="12.75">
      <c r="I614"/>
      <c r="K614"/>
      <c r="L614"/>
      <c r="M614"/>
    </row>
    <row r="615" spans="9:13" ht="12.75">
      <c r="I615"/>
      <c r="K615"/>
      <c r="L615"/>
      <c r="M615"/>
    </row>
    <row r="616" spans="9:13" ht="12.75">
      <c r="I616"/>
      <c r="K616"/>
      <c r="L616"/>
      <c r="M616"/>
    </row>
    <row r="617" spans="9:13" ht="12.75">
      <c r="I617"/>
      <c r="K617"/>
      <c r="L617"/>
      <c r="M617"/>
    </row>
    <row r="618" spans="9:13" ht="12.75">
      <c r="I618"/>
      <c r="K618"/>
      <c r="L618"/>
      <c r="M618"/>
    </row>
    <row r="619" spans="9:13" ht="12.75">
      <c r="I619"/>
      <c r="K619"/>
      <c r="L619"/>
      <c r="M619"/>
    </row>
    <row r="620" spans="9:13" ht="12.75">
      <c r="I620"/>
      <c r="K620"/>
      <c r="L620"/>
      <c r="M620"/>
    </row>
    <row r="621" spans="9:13" ht="12.75">
      <c r="I621"/>
      <c r="K621"/>
      <c r="L621"/>
      <c r="M621"/>
    </row>
    <row r="622" spans="9:13" ht="12.75">
      <c r="I622"/>
      <c r="K622"/>
      <c r="L622"/>
      <c r="M622"/>
    </row>
    <row r="623" spans="9:13" ht="12.75">
      <c r="I623"/>
      <c r="K623"/>
      <c r="L623"/>
      <c r="M623"/>
    </row>
    <row r="624" spans="9:13" ht="12.75">
      <c r="I624"/>
      <c r="K624"/>
      <c r="L624"/>
      <c r="M624"/>
    </row>
    <row r="625" spans="9:13" ht="12.75">
      <c r="I625"/>
      <c r="K625"/>
      <c r="L625"/>
      <c r="M625"/>
    </row>
    <row r="626" spans="9:13" ht="12.75">
      <c r="I626"/>
      <c r="K626"/>
      <c r="L626"/>
      <c r="M626"/>
    </row>
    <row r="627" spans="9:13" ht="12.75">
      <c r="I627"/>
      <c r="K627"/>
      <c r="L627"/>
      <c r="M627"/>
    </row>
    <row r="628" spans="9:13" ht="12.75">
      <c r="I628"/>
      <c r="K628"/>
      <c r="L628"/>
      <c r="M628"/>
    </row>
    <row r="629" spans="9:13" ht="12.75">
      <c r="I629"/>
      <c r="K629"/>
      <c r="L629"/>
      <c r="M629"/>
    </row>
    <row r="630" spans="9:13" ht="12.75">
      <c r="I630"/>
      <c r="K630"/>
      <c r="L630"/>
      <c r="M630"/>
    </row>
    <row r="631" spans="9:13" ht="12.75">
      <c r="I631"/>
      <c r="K631"/>
      <c r="L631"/>
      <c r="M631"/>
    </row>
    <row r="632" spans="9:13" ht="12.75">
      <c r="I632"/>
      <c r="K632"/>
      <c r="L632"/>
      <c r="M632"/>
    </row>
    <row r="633" spans="9:13" ht="12.75">
      <c r="I633"/>
      <c r="K633"/>
      <c r="L633"/>
      <c r="M633"/>
    </row>
    <row r="634" spans="9:13" ht="12.75">
      <c r="I634"/>
      <c r="K634"/>
      <c r="L634"/>
      <c r="M634"/>
    </row>
    <row r="635" spans="9:13" ht="12.75">
      <c r="I635"/>
      <c r="K635"/>
      <c r="L635"/>
      <c r="M635"/>
    </row>
    <row r="636" spans="9:13" ht="12.75">
      <c r="I636"/>
      <c r="K636"/>
      <c r="L636"/>
      <c r="M636"/>
    </row>
    <row r="637" spans="9:13" ht="12.75">
      <c r="I637"/>
      <c r="K637"/>
      <c r="L637"/>
      <c r="M637"/>
    </row>
    <row r="638" spans="9:13" ht="12.75">
      <c r="I638"/>
      <c r="K638"/>
      <c r="L638"/>
      <c r="M638"/>
    </row>
    <row r="639" spans="9:13" ht="12.75">
      <c r="I639"/>
      <c r="K639"/>
      <c r="L639"/>
      <c r="M639"/>
    </row>
    <row r="640" spans="9:13" ht="12.75">
      <c r="I640"/>
      <c r="K640"/>
      <c r="L640"/>
      <c r="M640"/>
    </row>
    <row r="641" spans="9:13" ht="12.75">
      <c r="I641"/>
      <c r="K641"/>
      <c r="L641"/>
      <c r="M641"/>
    </row>
    <row r="642" spans="9:13" ht="12.75">
      <c r="I642"/>
      <c r="K642"/>
      <c r="L642"/>
      <c r="M642"/>
    </row>
    <row r="643" spans="9:13" ht="12.75">
      <c r="I643"/>
      <c r="K643"/>
      <c r="L643"/>
      <c r="M643"/>
    </row>
    <row r="644" spans="9:13" ht="12.75">
      <c r="I644"/>
      <c r="K644"/>
      <c r="L644"/>
      <c r="M644"/>
    </row>
    <row r="645" spans="9:13" ht="12.75">
      <c r="I645"/>
      <c r="K645"/>
      <c r="L645"/>
      <c r="M645"/>
    </row>
    <row r="646" spans="9:13" ht="12.75">
      <c r="I646"/>
      <c r="K646"/>
      <c r="L646"/>
      <c r="M646"/>
    </row>
    <row r="647" spans="9:13" ht="12.75">
      <c r="I647"/>
      <c r="K647"/>
      <c r="L647"/>
      <c r="M647"/>
    </row>
    <row r="648" spans="9:13" ht="12.75">
      <c r="I648"/>
      <c r="K648"/>
      <c r="L648"/>
      <c r="M648"/>
    </row>
    <row r="649" spans="9:13" ht="12.75">
      <c r="I649"/>
      <c r="K649"/>
      <c r="L649"/>
      <c r="M649"/>
    </row>
    <row r="650" spans="9:13" ht="12.75">
      <c r="I650"/>
      <c r="K650"/>
      <c r="L650"/>
      <c r="M650"/>
    </row>
    <row r="651" spans="9:13" ht="12.75">
      <c r="I651"/>
      <c r="K651"/>
      <c r="L651"/>
      <c r="M651"/>
    </row>
    <row r="652" spans="9:13" ht="12.75">
      <c r="I652"/>
      <c r="K652"/>
      <c r="L652"/>
      <c r="M652"/>
    </row>
    <row r="653" spans="9:13" ht="12.75">
      <c r="I653"/>
      <c r="K653"/>
      <c r="L653"/>
      <c r="M653"/>
    </row>
    <row r="654" spans="9:13" ht="12.75">
      <c r="I654"/>
      <c r="K654"/>
      <c r="L654"/>
      <c r="M654"/>
    </row>
    <row r="655" spans="9:13" ht="12.75">
      <c r="I655"/>
      <c r="K655"/>
      <c r="L655"/>
      <c r="M655"/>
    </row>
    <row r="656" spans="9:13" ht="12.75">
      <c r="I656"/>
      <c r="K656"/>
      <c r="L656"/>
      <c r="M656"/>
    </row>
    <row r="657" spans="9:13" ht="12.75">
      <c r="I657"/>
      <c r="K657"/>
      <c r="L657"/>
      <c r="M657"/>
    </row>
    <row r="658" spans="9:13" ht="12.75">
      <c r="I658"/>
      <c r="K658"/>
      <c r="L658"/>
      <c r="M658"/>
    </row>
    <row r="659" spans="9:13" ht="12.75">
      <c r="I659"/>
      <c r="K659"/>
      <c r="L659"/>
      <c r="M659"/>
    </row>
    <row r="660" spans="9:13" ht="12.75">
      <c r="I660"/>
      <c r="K660"/>
      <c r="L660"/>
      <c r="M660"/>
    </row>
    <row r="661" spans="9:13" ht="12.75">
      <c r="I661"/>
      <c r="K661"/>
      <c r="L661"/>
      <c r="M661"/>
    </row>
    <row r="662" spans="9:13" ht="12.75">
      <c r="I662"/>
      <c r="K662"/>
      <c r="L662"/>
      <c r="M662"/>
    </row>
    <row r="663" spans="9:13" ht="12.75">
      <c r="I663"/>
      <c r="K663"/>
      <c r="L663"/>
      <c r="M663"/>
    </row>
    <row r="664" spans="9:13" ht="12.75">
      <c r="I664"/>
      <c r="K664"/>
      <c r="L664"/>
      <c r="M664"/>
    </row>
    <row r="665" spans="9:13" ht="12.75">
      <c r="I665"/>
      <c r="K665"/>
      <c r="L665"/>
      <c r="M665"/>
    </row>
    <row r="666" spans="9:13" ht="12.75">
      <c r="I666"/>
      <c r="K666"/>
      <c r="L666"/>
      <c r="M666"/>
    </row>
    <row r="667" spans="9:13" ht="12.75">
      <c r="I667"/>
      <c r="K667"/>
      <c r="L667"/>
      <c r="M667"/>
    </row>
    <row r="668" spans="9:13" ht="12.75">
      <c r="I668"/>
      <c r="K668"/>
      <c r="L668"/>
      <c r="M668"/>
    </row>
    <row r="669" spans="9:13" ht="12.75">
      <c r="I669"/>
      <c r="K669"/>
      <c r="L669"/>
      <c r="M669"/>
    </row>
    <row r="670" spans="9:13" ht="12.75">
      <c r="I670"/>
      <c r="K670"/>
      <c r="L670"/>
      <c r="M670"/>
    </row>
    <row r="671" spans="9:13" ht="12.75">
      <c r="I671"/>
      <c r="K671"/>
      <c r="L671"/>
      <c r="M671"/>
    </row>
    <row r="672" spans="9:13" ht="12.75">
      <c r="I672"/>
      <c r="K672"/>
      <c r="L672"/>
      <c r="M672"/>
    </row>
    <row r="673" spans="9:13" ht="12.75">
      <c r="I673"/>
      <c r="K673"/>
      <c r="L673"/>
      <c r="M673"/>
    </row>
    <row r="674" spans="9:13" ht="12.75">
      <c r="I674"/>
      <c r="K674"/>
      <c r="L674"/>
      <c r="M674"/>
    </row>
    <row r="675" spans="9:13" ht="12.75">
      <c r="I675"/>
      <c r="K675"/>
      <c r="L675"/>
      <c r="M675"/>
    </row>
    <row r="676" spans="9:13" ht="12.75">
      <c r="I676"/>
      <c r="K676"/>
      <c r="L676"/>
      <c r="M676"/>
    </row>
    <row r="677" spans="9:13" ht="12.75">
      <c r="I677"/>
      <c r="K677"/>
      <c r="L677"/>
      <c r="M677"/>
    </row>
    <row r="678" spans="9:13" ht="12.75">
      <c r="I678"/>
      <c r="K678"/>
      <c r="L678"/>
      <c r="M678"/>
    </row>
    <row r="679" spans="9:13" ht="12.75">
      <c r="I679"/>
      <c r="K679"/>
      <c r="L679"/>
      <c r="M679"/>
    </row>
    <row r="680" spans="9:13" ht="12.75">
      <c r="I680"/>
      <c r="K680"/>
      <c r="L680"/>
      <c r="M680"/>
    </row>
    <row r="681" spans="9:13" ht="12.75">
      <c r="I681"/>
      <c r="K681"/>
      <c r="L681"/>
      <c r="M681"/>
    </row>
    <row r="682" spans="9:13" ht="12.75">
      <c r="I682"/>
      <c r="K682"/>
      <c r="L682"/>
      <c r="M682"/>
    </row>
    <row r="683" spans="9:13" ht="12.75">
      <c r="I683"/>
      <c r="K683"/>
      <c r="L683"/>
      <c r="M683"/>
    </row>
    <row r="684" spans="9:13" ht="12.75">
      <c r="I684"/>
      <c r="K684"/>
      <c r="L684"/>
      <c r="M684"/>
    </row>
    <row r="685" spans="9:13" ht="12.75">
      <c r="I685"/>
      <c r="K685"/>
      <c r="L685"/>
      <c r="M685"/>
    </row>
    <row r="686" spans="9:13" ht="12.75">
      <c r="I686"/>
      <c r="K686"/>
      <c r="L686"/>
      <c r="M686"/>
    </row>
    <row r="687" spans="9:13" ht="12.75">
      <c r="I687"/>
      <c r="K687"/>
      <c r="L687"/>
      <c r="M687"/>
    </row>
    <row r="688" spans="9:13" ht="12.75">
      <c r="I688"/>
      <c r="K688"/>
      <c r="L688"/>
      <c r="M688"/>
    </row>
    <row r="689" spans="9:13" ht="12.75">
      <c r="I689"/>
      <c r="K689"/>
      <c r="L689"/>
      <c r="M689"/>
    </row>
    <row r="690" spans="9:13" ht="12.75">
      <c r="I690"/>
      <c r="K690"/>
      <c r="L690"/>
      <c r="M690"/>
    </row>
    <row r="691" spans="9:13" ht="12.75">
      <c r="I691"/>
      <c r="K691"/>
      <c r="L691"/>
      <c r="M691"/>
    </row>
    <row r="692" spans="9:13" ht="12.75">
      <c r="I692"/>
      <c r="K692"/>
      <c r="L692"/>
      <c r="M692"/>
    </row>
    <row r="693" spans="9:13" ht="12.75">
      <c r="I693"/>
      <c r="K693"/>
      <c r="L693"/>
      <c r="M693"/>
    </row>
    <row r="694" spans="9:13" ht="12.75">
      <c r="I694"/>
      <c r="K694"/>
      <c r="L694"/>
      <c r="M694"/>
    </row>
    <row r="695" spans="9:13" ht="12.75">
      <c r="I695"/>
      <c r="K695"/>
      <c r="L695"/>
      <c r="M695"/>
    </row>
    <row r="696" spans="9:13" ht="12.75">
      <c r="I696"/>
      <c r="K696"/>
      <c r="L696"/>
      <c r="M696"/>
    </row>
    <row r="697" spans="9:13" ht="12.75">
      <c r="I697"/>
      <c r="K697"/>
      <c r="L697"/>
      <c r="M697"/>
    </row>
    <row r="698" spans="9:13" ht="12.75">
      <c r="I698"/>
      <c r="K698"/>
      <c r="L698"/>
      <c r="M698"/>
    </row>
    <row r="699" spans="9:13" ht="12.75">
      <c r="I699"/>
      <c r="K699"/>
      <c r="L699"/>
      <c r="M699"/>
    </row>
    <row r="700" spans="9:13" ht="12.75">
      <c r="I700"/>
      <c r="K700"/>
      <c r="L700"/>
      <c r="M700"/>
    </row>
    <row r="701" spans="9:13" ht="12.75">
      <c r="I701"/>
      <c r="K701"/>
      <c r="L701"/>
      <c r="M701"/>
    </row>
    <row r="702" spans="9:13" ht="12.75">
      <c r="I702"/>
      <c r="K702"/>
      <c r="L702"/>
      <c r="M702"/>
    </row>
    <row r="703" spans="9:13" ht="12.75">
      <c r="I703"/>
      <c r="K703"/>
      <c r="L703"/>
      <c r="M703"/>
    </row>
    <row r="704" spans="9:13" ht="12.75">
      <c r="I704"/>
      <c r="K704"/>
      <c r="L704"/>
      <c r="M704"/>
    </row>
    <row r="705" spans="9:13" ht="12.75">
      <c r="I705"/>
      <c r="K705"/>
      <c r="L705"/>
      <c r="M705"/>
    </row>
    <row r="706" spans="9:13" ht="12.75">
      <c r="I706"/>
      <c r="K706"/>
      <c r="L706"/>
      <c r="M706"/>
    </row>
    <row r="707" spans="9:13" ht="12.75">
      <c r="I707"/>
      <c r="K707"/>
      <c r="L707"/>
      <c r="M707"/>
    </row>
    <row r="708" spans="9:13" ht="12.75">
      <c r="I708"/>
      <c r="K708"/>
      <c r="L708"/>
      <c r="M708"/>
    </row>
    <row r="709" spans="9:13" ht="12.75">
      <c r="I709"/>
      <c r="K709"/>
      <c r="L709"/>
      <c r="M709"/>
    </row>
    <row r="710" spans="9:13" ht="12.75">
      <c r="I710"/>
      <c r="K710"/>
      <c r="L710"/>
      <c r="M710"/>
    </row>
    <row r="711" spans="9:13" ht="12.75">
      <c r="I711"/>
      <c r="K711"/>
      <c r="L711"/>
      <c r="M711"/>
    </row>
    <row r="712" spans="9:13" ht="12.75">
      <c r="I712"/>
      <c r="K712"/>
      <c r="L712"/>
      <c r="M712"/>
    </row>
    <row r="713" spans="9:13" ht="12.75">
      <c r="I713"/>
      <c r="K713"/>
      <c r="L713"/>
      <c r="M713"/>
    </row>
    <row r="714" spans="9:13" ht="12.75">
      <c r="I714"/>
      <c r="K714"/>
      <c r="L714"/>
      <c r="M714"/>
    </row>
    <row r="715" spans="9:13" ht="12.75">
      <c r="I715"/>
      <c r="K715"/>
      <c r="L715"/>
      <c r="M715"/>
    </row>
    <row r="716" spans="9:13" ht="12.75">
      <c r="I716"/>
      <c r="K716"/>
      <c r="L716"/>
      <c r="M716"/>
    </row>
    <row r="717" spans="9:13" ht="12.75">
      <c r="I717"/>
      <c r="K717"/>
      <c r="L717"/>
      <c r="M717"/>
    </row>
    <row r="718" spans="9:13" ht="12.75">
      <c r="I718"/>
      <c r="K718"/>
      <c r="L718"/>
      <c r="M718"/>
    </row>
    <row r="719" spans="9:13" ht="12.75">
      <c r="I719"/>
      <c r="K719"/>
      <c r="L719"/>
      <c r="M719"/>
    </row>
    <row r="720" spans="9:13" ht="12.75">
      <c r="I720"/>
      <c r="K720"/>
      <c r="L720"/>
      <c r="M720"/>
    </row>
    <row r="721" spans="9:13" ht="12.75">
      <c r="I721"/>
      <c r="K721"/>
      <c r="L721"/>
      <c r="M721"/>
    </row>
    <row r="722" spans="9:13" ht="12.75">
      <c r="I722"/>
      <c r="K722"/>
      <c r="L722"/>
      <c r="M722"/>
    </row>
    <row r="723" spans="9:13" ht="12.75">
      <c r="I723"/>
      <c r="K723"/>
      <c r="L723"/>
      <c r="M723"/>
    </row>
    <row r="724" spans="9:13" ht="12.75">
      <c r="I724"/>
      <c r="K724"/>
      <c r="L724"/>
      <c r="M724"/>
    </row>
    <row r="725" spans="9:13" ht="12.75">
      <c r="I725"/>
      <c r="K725"/>
      <c r="L725"/>
      <c r="M725"/>
    </row>
    <row r="726" spans="9:13" ht="12.75">
      <c r="I726"/>
      <c r="K726"/>
      <c r="L726"/>
      <c r="M726"/>
    </row>
    <row r="727" spans="9:13" ht="12.75">
      <c r="I727"/>
      <c r="K727"/>
      <c r="L727"/>
      <c r="M727"/>
    </row>
    <row r="728" spans="9:13" ht="12.75">
      <c r="I728"/>
      <c r="K728"/>
      <c r="L728"/>
      <c r="M728"/>
    </row>
    <row r="729" spans="9:13" ht="12.75">
      <c r="I729"/>
      <c r="K729"/>
      <c r="L729"/>
      <c r="M729"/>
    </row>
    <row r="730" spans="9:13" ht="12.75">
      <c r="I730"/>
      <c r="K730"/>
      <c r="L730"/>
      <c r="M730"/>
    </row>
    <row r="731" spans="9:13" ht="12.75">
      <c r="I731"/>
      <c r="K731"/>
      <c r="L731"/>
      <c r="M731"/>
    </row>
    <row r="732" spans="9:13" ht="12.75">
      <c r="I732"/>
      <c r="K732"/>
      <c r="L732"/>
      <c r="M732"/>
    </row>
    <row r="733" spans="9:13" ht="12.75">
      <c r="I733"/>
      <c r="K733"/>
      <c r="L733"/>
      <c r="M733"/>
    </row>
    <row r="734" spans="9:13" ht="12.75">
      <c r="I734"/>
      <c r="K734"/>
      <c r="L734"/>
      <c r="M734"/>
    </row>
    <row r="735" spans="9:13" ht="12.75">
      <c r="I735"/>
      <c r="K735"/>
      <c r="L735"/>
      <c r="M735"/>
    </row>
    <row r="736" spans="9:13" ht="12.75">
      <c r="I736"/>
      <c r="K736"/>
      <c r="L736"/>
      <c r="M736"/>
    </row>
    <row r="737" spans="9:13" ht="12.75">
      <c r="I737"/>
      <c r="K737"/>
      <c r="L737"/>
      <c r="M737"/>
    </row>
    <row r="738" spans="9:13" ht="12.75">
      <c r="I738"/>
      <c r="K738"/>
      <c r="L738"/>
      <c r="M738"/>
    </row>
    <row r="739" spans="9:13" ht="12.75">
      <c r="I739"/>
      <c r="K739"/>
      <c r="L739"/>
      <c r="M739"/>
    </row>
    <row r="740" spans="9:13" ht="12.75">
      <c r="I740"/>
      <c r="K740"/>
      <c r="L740"/>
      <c r="M740"/>
    </row>
    <row r="741" spans="9:13" ht="12.75">
      <c r="I741"/>
      <c r="K741"/>
      <c r="L741"/>
      <c r="M741"/>
    </row>
    <row r="742" spans="9:13" ht="12.75">
      <c r="I742"/>
      <c r="K742"/>
      <c r="L742"/>
      <c r="M742"/>
    </row>
    <row r="743" spans="9:13" ht="12.75">
      <c r="I743"/>
      <c r="K743"/>
      <c r="L743"/>
      <c r="M743"/>
    </row>
    <row r="744" spans="9:13" ht="12.75">
      <c r="I744"/>
      <c r="K744"/>
      <c r="L744"/>
      <c r="M744"/>
    </row>
    <row r="745" spans="9:13" ht="12.75">
      <c r="I745"/>
      <c r="K745"/>
      <c r="L745"/>
      <c r="M745"/>
    </row>
    <row r="746" spans="9:13" ht="12.75">
      <c r="I746"/>
      <c r="K746"/>
      <c r="L746"/>
      <c r="M746"/>
    </row>
    <row r="747" spans="9:13" ht="12.75">
      <c r="I747"/>
      <c r="K747"/>
      <c r="L747"/>
      <c r="M747"/>
    </row>
    <row r="748" spans="9:13" ht="12.75">
      <c r="I748"/>
      <c r="K748"/>
      <c r="L748"/>
      <c r="M748"/>
    </row>
    <row r="749" spans="9:13" ht="12.75">
      <c r="I749"/>
      <c r="K749"/>
      <c r="L749"/>
      <c r="M749"/>
    </row>
    <row r="750" spans="9:13" ht="12.75">
      <c r="I750"/>
      <c r="K750"/>
      <c r="L750"/>
      <c r="M750"/>
    </row>
    <row r="751" spans="9:13" ht="12.75">
      <c r="I751"/>
      <c r="K751"/>
      <c r="L751"/>
      <c r="M751"/>
    </row>
    <row r="752" spans="9:13" ht="12.75">
      <c r="I752"/>
      <c r="K752"/>
      <c r="L752"/>
      <c r="M752"/>
    </row>
    <row r="753" spans="9:13" ht="12.75">
      <c r="I753"/>
      <c r="K753"/>
      <c r="L753"/>
      <c r="M753"/>
    </row>
    <row r="754" spans="9:13" ht="12.75">
      <c r="I754"/>
      <c r="K754"/>
      <c r="L754"/>
      <c r="M754"/>
    </row>
    <row r="755" spans="9:13" ht="12.75">
      <c r="I755"/>
      <c r="K755"/>
      <c r="L755"/>
      <c r="M755"/>
    </row>
    <row r="756" spans="9:13" ht="12.75">
      <c r="I756"/>
      <c r="K756"/>
      <c r="L756"/>
      <c r="M756"/>
    </row>
    <row r="757" spans="9:13" ht="12.75">
      <c r="I757"/>
      <c r="K757"/>
      <c r="L757"/>
      <c r="M757"/>
    </row>
    <row r="758" spans="9:13" ht="12.75">
      <c r="I758"/>
      <c r="K758"/>
      <c r="L758"/>
      <c r="M758"/>
    </row>
    <row r="759" spans="9:13" ht="12.75">
      <c r="I759"/>
      <c r="K759"/>
      <c r="L759"/>
      <c r="M759"/>
    </row>
    <row r="760" spans="9:13" ht="12.75">
      <c r="I760"/>
      <c r="K760"/>
      <c r="L760"/>
      <c r="M760"/>
    </row>
    <row r="761" spans="9:13" ht="12.75">
      <c r="I761"/>
      <c r="K761"/>
      <c r="L761"/>
      <c r="M761"/>
    </row>
    <row r="762" spans="9:13" ht="12.75">
      <c r="I762"/>
      <c r="K762"/>
      <c r="L762"/>
      <c r="M762"/>
    </row>
    <row r="763" spans="9:13" ht="12.75">
      <c r="I763"/>
      <c r="K763"/>
      <c r="L763"/>
      <c r="M763"/>
    </row>
    <row r="764" spans="9:13" ht="12.75">
      <c r="I764"/>
      <c r="K764"/>
      <c r="L764"/>
      <c r="M764"/>
    </row>
    <row r="765" spans="9:13" ht="12.75">
      <c r="I765"/>
      <c r="K765"/>
      <c r="L765"/>
      <c r="M765"/>
    </row>
    <row r="766" spans="9:13" ht="12.75">
      <c r="I766"/>
      <c r="K766"/>
      <c r="L766"/>
      <c r="M766"/>
    </row>
    <row r="767" spans="9:13" ht="12.75">
      <c r="I767"/>
      <c r="K767"/>
      <c r="L767"/>
      <c r="M767"/>
    </row>
    <row r="768" spans="9:13" ht="12.75">
      <c r="I768"/>
      <c r="K768"/>
      <c r="L768"/>
      <c r="M768"/>
    </row>
    <row r="769" spans="9:13" ht="12.75">
      <c r="I769"/>
      <c r="K769"/>
      <c r="L769"/>
      <c r="M769"/>
    </row>
    <row r="770" spans="9:13" ht="12.75">
      <c r="I770"/>
      <c r="K770"/>
      <c r="L770"/>
      <c r="M770"/>
    </row>
    <row r="771" spans="9:13" ht="12.75">
      <c r="I771"/>
      <c r="K771"/>
      <c r="L771"/>
      <c r="M771"/>
    </row>
    <row r="772" spans="9:13" ht="12.75">
      <c r="I772"/>
      <c r="K772"/>
      <c r="L772"/>
      <c r="M772"/>
    </row>
    <row r="773" spans="9:13" ht="12.75">
      <c r="I773"/>
      <c r="K773"/>
      <c r="L773"/>
      <c r="M773"/>
    </row>
    <row r="774" spans="9:13" ht="12.75">
      <c r="I774"/>
      <c r="K774"/>
      <c r="L774"/>
      <c r="M774"/>
    </row>
    <row r="775" spans="9:13" ht="12.75">
      <c r="I775"/>
      <c r="K775"/>
      <c r="L775"/>
      <c r="M775"/>
    </row>
    <row r="776" spans="9:13" ht="12.75">
      <c r="I776"/>
      <c r="K776"/>
      <c r="L776"/>
      <c r="M776"/>
    </row>
    <row r="777" spans="9:13" ht="12.75">
      <c r="I777"/>
      <c r="K777"/>
      <c r="L777"/>
      <c r="M777"/>
    </row>
    <row r="778" spans="9:13" ht="12.75">
      <c r="I778"/>
      <c r="K778"/>
      <c r="L778"/>
      <c r="M778"/>
    </row>
    <row r="779" spans="9:13" ht="12.75">
      <c r="I779"/>
      <c r="K779"/>
      <c r="L779"/>
      <c r="M779"/>
    </row>
    <row r="780" spans="9:13" ht="12.75">
      <c r="I780"/>
      <c r="K780"/>
      <c r="L780"/>
      <c r="M780"/>
    </row>
    <row r="781" spans="9:13" ht="12.75">
      <c r="I781"/>
      <c r="K781"/>
      <c r="L781"/>
      <c r="M781"/>
    </row>
    <row r="782" spans="9:13" ht="12.75">
      <c r="I782"/>
      <c r="K782"/>
      <c r="L782"/>
      <c r="M782"/>
    </row>
    <row r="783" spans="9:13" ht="12.75">
      <c r="I783"/>
      <c r="K783"/>
      <c r="L783"/>
      <c r="M783"/>
    </row>
    <row r="784" spans="9:13" ht="12.75">
      <c r="I784"/>
      <c r="K784"/>
      <c r="L784"/>
      <c r="M784"/>
    </row>
    <row r="785" spans="9:13" ht="12.75">
      <c r="I785"/>
      <c r="K785"/>
      <c r="L785"/>
      <c r="M785"/>
    </row>
    <row r="786" spans="9:13" ht="12.75">
      <c r="I786"/>
      <c r="K786"/>
      <c r="L786"/>
      <c r="M786"/>
    </row>
    <row r="787" spans="9:13" ht="12.75">
      <c r="I787"/>
      <c r="K787"/>
      <c r="L787"/>
      <c r="M787"/>
    </row>
    <row r="788" spans="9:13" ht="12.75">
      <c r="I788"/>
      <c r="K788"/>
      <c r="L788"/>
      <c r="M788"/>
    </row>
    <row r="789" spans="9:13" ht="12.75">
      <c r="I789"/>
      <c r="K789"/>
      <c r="L789"/>
      <c r="M789"/>
    </row>
    <row r="790" spans="9:13" ht="12.75">
      <c r="I790"/>
      <c r="K790"/>
      <c r="L790"/>
      <c r="M790"/>
    </row>
    <row r="791" spans="9:13" ht="12.75">
      <c r="I791"/>
      <c r="K791"/>
      <c r="L791"/>
      <c r="M791"/>
    </row>
    <row r="792" spans="9:13" ht="12.75">
      <c r="I792"/>
      <c r="K792"/>
      <c r="L792"/>
      <c r="M792"/>
    </row>
    <row r="793" spans="9:13" ht="12.75">
      <c r="I793"/>
      <c r="K793"/>
      <c r="L793"/>
      <c r="M793"/>
    </row>
    <row r="794" spans="9:13" ht="12.75">
      <c r="I794"/>
      <c r="K794"/>
      <c r="L794"/>
      <c r="M794"/>
    </row>
    <row r="795" spans="9:13" ht="12.75">
      <c r="I795"/>
      <c r="K795"/>
      <c r="L795"/>
      <c r="M795"/>
    </row>
    <row r="796" spans="9:13" ht="12.75">
      <c r="I796"/>
      <c r="K796"/>
      <c r="L796"/>
      <c r="M796"/>
    </row>
    <row r="797" spans="9:13" ht="12.75">
      <c r="I797"/>
      <c r="K797"/>
      <c r="L797"/>
      <c r="M797"/>
    </row>
    <row r="798" spans="9:13" ht="12.75">
      <c r="I798"/>
      <c r="K798"/>
      <c r="L798"/>
      <c r="M798"/>
    </row>
    <row r="799" spans="9:13" ht="12.75">
      <c r="I799"/>
      <c r="K799"/>
      <c r="L799"/>
      <c r="M799"/>
    </row>
    <row r="800" spans="9:13" ht="12.75">
      <c r="I800"/>
      <c r="K800"/>
      <c r="L800"/>
      <c r="M800"/>
    </row>
    <row r="801" spans="9:13" ht="12.75">
      <c r="I801"/>
      <c r="K801"/>
      <c r="L801"/>
      <c r="M801"/>
    </row>
    <row r="802" spans="9:13" ht="12.75">
      <c r="I802"/>
      <c r="K802"/>
      <c r="L802"/>
      <c r="M802"/>
    </row>
    <row r="803" spans="9:13" ht="12.75">
      <c r="I803"/>
      <c r="K803"/>
      <c r="L803"/>
      <c r="M803"/>
    </row>
    <row r="804" spans="9:13" ht="12.75">
      <c r="I804"/>
      <c r="K804"/>
      <c r="L804"/>
      <c r="M804"/>
    </row>
    <row r="805" spans="9:13" ht="12.75">
      <c r="I805"/>
      <c r="K805"/>
      <c r="L805"/>
      <c r="M805"/>
    </row>
    <row r="806" spans="9:13" ht="12.75">
      <c r="I806"/>
      <c r="K806"/>
      <c r="L806"/>
      <c r="M806"/>
    </row>
    <row r="807" spans="9:13" ht="12.75">
      <c r="I807"/>
      <c r="K807"/>
      <c r="L807"/>
      <c r="M807"/>
    </row>
    <row r="808" spans="9:13" ht="12.75">
      <c r="I808"/>
      <c r="K808"/>
      <c r="L808"/>
      <c r="M808"/>
    </row>
    <row r="809" spans="9:13" ht="12.75">
      <c r="I809"/>
      <c r="K809"/>
      <c r="L809"/>
      <c r="M809"/>
    </row>
    <row r="810" spans="9:13" ht="12.75">
      <c r="I810"/>
      <c r="K810"/>
      <c r="L810"/>
      <c r="M810"/>
    </row>
    <row r="811" spans="9:13" ht="12.75">
      <c r="I811"/>
      <c r="K811"/>
      <c r="L811"/>
      <c r="M811"/>
    </row>
    <row r="812" spans="9:13" ht="12.75">
      <c r="I812"/>
      <c r="K812"/>
      <c r="L812"/>
      <c r="M812"/>
    </row>
    <row r="813" spans="9:13" ht="12.75">
      <c r="I813"/>
      <c r="K813"/>
      <c r="L813"/>
      <c r="M813"/>
    </row>
    <row r="814" spans="9:13" ht="12.75">
      <c r="I814"/>
      <c r="K814"/>
      <c r="L814"/>
      <c r="M814"/>
    </row>
    <row r="815" spans="9:13" ht="12.75">
      <c r="I815"/>
      <c r="K815"/>
      <c r="L815"/>
      <c r="M815"/>
    </row>
    <row r="816" spans="9:13" ht="12.75">
      <c r="I816"/>
      <c r="K816"/>
      <c r="L816"/>
      <c r="M816"/>
    </row>
    <row r="817" spans="9:13" ht="12.75">
      <c r="I817"/>
      <c r="K817"/>
      <c r="L817"/>
      <c r="M817"/>
    </row>
    <row r="818" spans="9:13" ht="12.75">
      <c r="I818"/>
      <c r="K818"/>
      <c r="L818"/>
      <c r="M818"/>
    </row>
    <row r="819" spans="9:13" ht="12.75">
      <c r="I819"/>
      <c r="K819"/>
      <c r="L819"/>
      <c r="M819"/>
    </row>
    <row r="820" spans="9:13" ht="12.75">
      <c r="I820"/>
      <c r="K820"/>
      <c r="L820"/>
      <c r="M820"/>
    </row>
    <row r="821" spans="9:13" ht="12.75">
      <c r="I821"/>
      <c r="K821"/>
      <c r="L821"/>
      <c r="M821"/>
    </row>
    <row r="822" spans="9:13" ht="12.75">
      <c r="I822"/>
      <c r="K822"/>
      <c r="L822"/>
      <c r="M822"/>
    </row>
    <row r="823" spans="9:13" ht="12.75">
      <c r="I823"/>
      <c r="K823"/>
      <c r="L823"/>
      <c r="M823"/>
    </row>
    <row r="824" spans="9:13" ht="12.75">
      <c r="I824"/>
      <c r="K824"/>
      <c r="L824"/>
      <c r="M824"/>
    </row>
    <row r="825" spans="9:13" ht="12.75">
      <c r="I825"/>
      <c r="K825"/>
      <c r="L825"/>
      <c r="M825"/>
    </row>
    <row r="826" spans="9:13" ht="12.75">
      <c r="I826"/>
      <c r="K826"/>
      <c r="L826"/>
      <c r="M826"/>
    </row>
    <row r="827" spans="9:13" ht="12.75">
      <c r="I827"/>
      <c r="K827"/>
      <c r="L827"/>
      <c r="M827"/>
    </row>
    <row r="828" spans="9:13" ht="12.75">
      <c r="I828"/>
      <c r="K828"/>
      <c r="L828"/>
      <c r="M828"/>
    </row>
    <row r="829" spans="9:13" ht="12.75">
      <c r="I829"/>
      <c r="K829"/>
      <c r="L829"/>
      <c r="M829"/>
    </row>
    <row r="830" spans="9:13" ht="12.75">
      <c r="I830"/>
      <c r="K830"/>
      <c r="L830"/>
      <c r="M830"/>
    </row>
    <row r="831" spans="9:13" ht="12.75">
      <c r="I831"/>
      <c r="K831"/>
      <c r="L831"/>
      <c r="M831"/>
    </row>
    <row r="832" spans="9:13" ht="12.75">
      <c r="I832"/>
      <c r="K832"/>
      <c r="L832"/>
      <c r="M832"/>
    </row>
    <row r="833" spans="9:13" ht="12.75">
      <c r="I833"/>
      <c r="K833"/>
      <c r="L833"/>
      <c r="M833"/>
    </row>
    <row r="834" spans="9:13" ht="12.75">
      <c r="I834"/>
      <c r="K834"/>
      <c r="L834"/>
      <c r="M834"/>
    </row>
    <row r="835" spans="9:13" ht="12.75">
      <c r="I835"/>
      <c r="K835"/>
      <c r="L835"/>
      <c r="M835"/>
    </row>
    <row r="836" spans="9:13" ht="12.75">
      <c r="I836"/>
      <c r="K836"/>
      <c r="L836"/>
      <c r="M836"/>
    </row>
    <row r="837" spans="9:13" ht="12.75">
      <c r="I837"/>
      <c r="K837"/>
      <c r="L837"/>
      <c r="M837"/>
    </row>
    <row r="838" spans="9:13" ht="12.75">
      <c r="I838"/>
      <c r="K838"/>
      <c r="L838"/>
      <c r="M838"/>
    </row>
    <row r="839" spans="9:13" ht="12.75">
      <c r="I839"/>
      <c r="K839"/>
      <c r="L839"/>
      <c r="M839"/>
    </row>
    <row r="840" spans="9:13" ht="12.75">
      <c r="I840"/>
      <c r="K840"/>
      <c r="L840"/>
      <c r="M840"/>
    </row>
    <row r="841" spans="9:13" ht="12.75">
      <c r="I841"/>
      <c r="K841"/>
      <c r="L841"/>
      <c r="M841"/>
    </row>
    <row r="842" spans="9:13" ht="12.75">
      <c r="I842"/>
      <c r="K842"/>
      <c r="L842"/>
      <c r="M842"/>
    </row>
    <row r="843" spans="9:13" ht="12.75">
      <c r="I843"/>
      <c r="K843"/>
      <c r="L843"/>
      <c r="M843"/>
    </row>
    <row r="844" spans="9:13" ht="12.75">
      <c r="I844"/>
      <c r="K844"/>
      <c r="L844"/>
      <c r="M844"/>
    </row>
    <row r="845" spans="9:13" ht="12.75">
      <c r="I845"/>
      <c r="K845"/>
      <c r="L845"/>
      <c r="M845"/>
    </row>
    <row r="846" spans="9:13" ht="12.75">
      <c r="I846"/>
      <c r="K846"/>
      <c r="L846"/>
      <c r="M846"/>
    </row>
    <row r="847" spans="9:13" ht="12.75">
      <c r="I847"/>
      <c r="K847"/>
      <c r="L847"/>
      <c r="M847"/>
    </row>
    <row r="848" spans="9:13" ht="12.75">
      <c r="I848"/>
      <c r="K848"/>
      <c r="L848"/>
      <c r="M848"/>
    </row>
    <row r="849" spans="9:13" ht="12.75">
      <c r="I849"/>
      <c r="K849"/>
      <c r="L849"/>
      <c r="M849"/>
    </row>
    <row r="850" spans="9:13" ht="12.75">
      <c r="I850"/>
      <c r="K850"/>
      <c r="L850"/>
      <c r="M850"/>
    </row>
    <row r="851" spans="9:13" ht="12.75">
      <c r="I851"/>
      <c r="K851"/>
      <c r="L851"/>
      <c r="M851"/>
    </row>
    <row r="852" spans="9:13" ht="12.75">
      <c r="I852"/>
      <c r="K852"/>
      <c r="L852"/>
      <c r="M852"/>
    </row>
    <row r="853" spans="9:13" ht="12.75">
      <c r="I853"/>
      <c r="K853"/>
      <c r="L853"/>
      <c r="M853"/>
    </row>
    <row r="854" spans="9:13" ht="12.75">
      <c r="I854"/>
      <c r="K854"/>
      <c r="L854"/>
      <c r="M854"/>
    </row>
    <row r="855" spans="9:13" ht="12.75">
      <c r="I855"/>
      <c r="K855"/>
      <c r="L855"/>
      <c r="M855"/>
    </row>
    <row r="856" spans="9:13" ht="12.75">
      <c r="I856"/>
      <c r="K856"/>
      <c r="L856"/>
      <c r="M856"/>
    </row>
    <row r="857" spans="9:13" ht="12.75">
      <c r="I857"/>
      <c r="K857"/>
      <c r="L857"/>
      <c r="M857"/>
    </row>
    <row r="858" spans="9:13" ht="12.75">
      <c r="I858"/>
      <c r="K858"/>
      <c r="L858"/>
      <c r="M858"/>
    </row>
    <row r="859" spans="9:13" ht="12.75">
      <c r="I859"/>
      <c r="K859"/>
      <c r="L859"/>
      <c r="M859"/>
    </row>
    <row r="860" spans="9:13" ht="12.75">
      <c r="I860"/>
      <c r="K860"/>
      <c r="L860"/>
      <c r="M860"/>
    </row>
    <row r="861" spans="9:13" ht="12.75">
      <c r="I861"/>
      <c r="K861"/>
      <c r="L861"/>
      <c r="M861"/>
    </row>
    <row r="862" spans="9:13" ht="12.75">
      <c r="I862"/>
      <c r="K862"/>
      <c r="L862"/>
      <c r="M862"/>
    </row>
    <row r="863" spans="9:13" ht="12.75">
      <c r="I863"/>
      <c r="K863"/>
      <c r="L863"/>
      <c r="M863"/>
    </row>
    <row r="864" spans="9:13" ht="12.75">
      <c r="I864"/>
      <c r="K864"/>
      <c r="L864"/>
      <c r="M864"/>
    </row>
    <row r="865" spans="9:13" ht="12.75">
      <c r="I865"/>
      <c r="K865"/>
      <c r="L865"/>
      <c r="M865"/>
    </row>
    <row r="866" spans="9:13" ht="12.75">
      <c r="I866"/>
      <c r="K866"/>
      <c r="L866"/>
      <c r="M866"/>
    </row>
    <row r="867" spans="9:13" ht="12.75">
      <c r="I867"/>
      <c r="K867"/>
      <c r="L867"/>
      <c r="M867"/>
    </row>
    <row r="868" spans="9:13" ht="12.75">
      <c r="I868"/>
      <c r="K868"/>
      <c r="L868"/>
      <c r="M868"/>
    </row>
    <row r="869" spans="9:13" ht="12.75">
      <c r="I869"/>
      <c r="K869"/>
      <c r="L869"/>
      <c r="M869"/>
    </row>
    <row r="870" spans="9:13" ht="12.75">
      <c r="I870"/>
      <c r="K870"/>
      <c r="L870"/>
      <c r="M870"/>
    </row>
    <row r="871" spans="9:13" ht="12.75">
      <c r="I871"/>
      <c r="K871"/>
      <c r="L871"/>
      <c r="M871"/>
    </row>
    <row r="872" spans="9:13" ht="12.75">
      <c r="I872"/>
      <c r="K872"/>
      <c r="L872"/>
      <c r="M872"/>
    </row>
    <row r="873" spans="9:13" ht="12.75">
      <c r="I873"/>
      <c r="K873"/>
      <c r="L873"/>
      <c r="M873"/>
    </row>
    <row r="874" spans="9:13" ht="12.75">
      <c r="I874"/>
      <c r="K874"/>
      <c r="L874"/>
      <c r="M874"/>
    </row>
    <row r="875" spans="9:13" ht="12.75">
      <c r="I875"/>
      <c r="K875"/>
      <c r="L875"/>
      <c r="M875"/>
    </row>
    <row r="876" spans="9:13" ht="12.75">
      <c r="I876"/>
      <c r="K876"/>
      <c r="L876"/>
      <c r="M876"/>
    </row>
    <row r="877" spans="9:13" ht="12.75">
      <c r="I877"/>
      <c r="K877"/>
      <c r="L877"/>
      <c r="M877"/>
    </row>
    <row r="878" spans="9:13" ht="12.75">
      <c r="I878"/>
      <c r="K878"/>
      <c r="L878"/>
      <c r="M878"/>
    </row>
    <row r="879" spans="9:13" ht="12.75">
      <c r="I879"/>
      <c r="K879"/>
      <c r="L879"/>
      <c r="M879"/>
    </row>
    <row r="880" spans="9:13" ht="12.75">
      <c r="I880"/>
      <c r="K880"/>
      <c r="L880"/>
      <c r="M880"/>
    </row>
    <row r="881" spans="9:13" ht="12.75">
      <c r="I881"/>
      <c r="K881"/>
      <c r="L881"/>
      <c r="M881"/>
    </row>
    <row r="882" spans="9:13" ht="12.75">
      <c r="I882"/>
      <c r="K882"/>
      <c r="L882"/>
      <c r="M882"/>
    </row>
    <row r="883" spans="9:13" ht="12.75">
      <c r="I883"/>
      <c r="K883"/>
      <c r="L883"/>
      <c r="M883"/>
    </row>
    <row r="884" spans="9:13" ht="12.75">
      <c r="I884"/>
      <c r="K884"/>
      <c r="L884"/>
      <c r="M884"/>
    </row>
    <row r="885" spans="9:13" ht="12.75">
      <c r="I885"/>
      <c r="K885"/>
      <c r="L885"/>
      <c r="M885"/>
    </row>
    <row r="886" spans="9:13" ht="12.75">
      <c r="I886"/>
      <c r="K886"/>
      <c r="L886"/>
      <c r="M886"/>
    </row>
  </sheetData>
  <sheetProtection/>
  <mergeCells count="11">
    <mergeCell ref="J10:K10"/>
    <mergeCell ref="L10:M10"/>
    <mergeCell ref="H7:H9"/>
    <mergeCell ref="J7:K8"/>
    <mergeCell ref="I7:I9"/>
    <mergeCell ref="D7:D9"/>
    <mergeCell ref="E7:E9"/>
    <mergeCell ref="F7:F9"/>
    <mergeCell ref="G7:G9"/>
    <mergeCell ref="L7:M8"/>
    <mergeCell ref="N7:N9"/>
  </mergeCells>
  <printOptions horizontalCentered="1"/>
  <pageMargins left="0.3937007874015748" right="0.3937007874015748" top="0.3937007874015748" bottom="0.3937007874015748" header="0.5118110236220472" footer="0.31496062992125984"/>
  <pageSetup horizontalDpi="600" verticalDpi="600" orientation="landscape" paperSize="9" scale="70" r:id="rId1"/>
  <headerFooter alignWithMargins="0">
    <oddFooter>&amp;C&amp;P. oldal</oddFooter>
  </headerFooter>
  <rowBreaks count="3" manualBreakCount="3">
    <brk id="56" max="13" man="1"/>
    <brk id="103" max="13" man="1"/>
    <brk id="151" max="13" man="1"/>
  </rowBreaks>
</worksheet>
</file>

<file path=xl/worksheets/sheet4.xml><?xml version="1.0" encoding="utf-8"?>
<worksheet xmlns="http://schemas.openxmlformats.org/spreadsheetml/2006/main" xmlns:r="http://schemas.openxmlformats.org/officeDocument/2006/relationships">
  <dimension ref="A1:W84"/>
  <sheetViews>
    <sheetView zoomScalePageLayoutView="0" workbookViewId="0" topLeftCell="A1">
      <selection activeCell="A1" sqref="A1"/>
    </sheetView>
  </sheetViews>
  <sheetFormatPr defaultColWidth="9.140625" defaultRowHeight="12.75"/>
  <cols>
    <col min="1" max="1" width="42.421875" style="0" customWidth="1"/>
    <col min="2" max="2" width="7.57421875" style="0" customWidth="1"/>
    <col min="3" max="3" width="10.7109375" style="193" customWidth="1"/>
    <col min="4" max="14" width="10.7109375" style="0" customWidth="1"/>
    <col min="15" max="15" width="9.8515625" style="0" bestFit="1" customWidth="1"/>
  </cols>
  <sheetData>
    <row r="1" spans="1:14" ht="15.75">
      <c r="A1" s="4" t="s">
        <v>691</v>
      </c>
      <c r="B1" s="4"/>
      <c r="C1" s="6"/>
      <c r="D1" s="4"/>
      <c r="E1" s="4"/>
      <c r="F1" s="4"/>
      <c r="G1" s="4"/>
      <c r="H1" s="5"/>
      <c r="I1" s="5"/>
      <c r="J1" s="5"/>
      <c r="K1" s="5"/>
      <c r="L1" s="5"/>
      <c r="M1" s="5"/>
      <c r="N1" s="5"/>
    </row>
    <row r="2" spans="1:14" ht="15.75">
      <c r="A2" s="4"/>
      <c r="B2" s="4"/>
      <c r="C2" s="6"/>
      <c r="D2" s="4"/>
      <c r="E2" s="4"/>
      <c r="F2" s="4"/>
      <c r="G2" s="4"/>
      <c r="H2" s="5"/>
      <c r="I2" s="5"/>
      <c r="J2" s="5"/>
      <c r="K2" s="5"/>
      <c r="L2" s="5"/>
      <c r="M2" s="5"/>
      <c r="N2" s="5"/>
    </row>
    <row r="3" spans="1:14" ht="15.75">
      <c r="A3" s="4"/>
      <c r="B3" s="4"/>
      <c r="C3" s="6"/>
      <c r="D3" s="4"/>
      <c r="E3" s="4"/>
      <c r="F3" s="6"/>
      <c r="G3" s="6"/>
      <c r="H3" s="6" t="s">
        <v>36</v>
      </c>
      <c r="I3" s="5"/>
      <c r="J3" s="5"/>
      <c r="K3" s="5"/>
      <c r="L3" s="5"/>
      <c r="M3" s="5"/>
      <c r="N3" s="5"/>
    </row>
    <row r="4" spans="1:14" ht="15.75">
      <c r="A4" s="4"/>
      <c r="B4" s="4"/>
      <c r="C4" s="6"/>
      <c r="D4" s="4"/>
      <c r="E4" s="4"/>
      <c r="F4" s="6"/>
      <c r="G4" s="6"/>
      <c r="H4" s="6" t="s">
        <v>674</v>
      </c>
      <c r="I4" s="5"/>
      <c r="J4" s="5"/>
      <c r="K4" s="5"/>
      <c r="L4" s="5"/>
      <c r="M4" s="5"/>
      <c r="N4" s="5"/>
    </row>
    <row r="5" spans="1:14" ht="15.75">
      <c r="A5" s="6"/>
      <c r="B5" s="6"/>
      <c r="C5" s="6"/>
      <c r="D5" s="4"/>
      <c r="E5" s="4"/>
      <c r="F5" s="6"/>
      <c r="G5" s="6"/>
      <c r="H5" s="6" t="s">
        <v>2</v>
      </c>
      <c r="I5" s="5"/>
      <c r="J5" s="5"/>
      <c r="K5" s="5"/>
      <c r="L5" s="5"/>
      <c r="M5" s="5"/>
      <c r="N5" s="5"/>
    </row>
    <row r="6" spans="1:14" ht="12.75">
      <c r="A6" s="5"/>
      <c r="B6" s="5"/>
      <c r="C6" s="191"/>
      <c r="D6" s="5"/>
      <c r="E6" s="5"/>
      <c r="F6" s="5"/>
      <c r="G6" s="5"/>
      <c r="H6" s="5"/>
      <c r="I6" s="5"/>
      <c r="J6" s="5"/>
      <c r="K6" s="5"/>
      <c r="L6" s="5"/>
      <c r="M6" s="5" t="s">
        <v>28</v>
      </c>
      <c r="N6" s="5"/>
    </row>
    <row r="7" spans="1:14" ht="12.75" customHeight="1">
      <c r="A7" s="7" t="s">
        <v>29</v>
      </c>
      <c r="B7" s="7"/>
      <c r="C7" s="7" t="s">
        <v>30</v>
      </c>
      <c r="D7" s="595" t="s">
        <v>591</v>
      </c>
      <c r="E7" s="595" t="s">
        <v>206</v>
      </c>
      <c r="F7" s="595" t="s">
        <v>592</v>
      </c>
      <c r="G7" s="595" t="s">
        <v>593</v>
      </c>
      <c r="H7" s="595" t="s">
        <v>179</v>
      </c>
      <c r="I7" s="595" t="s">
        <v>181</v>
      </c>
      <c r="J7" s="606" t="s">
        <v>208</v>
      </c>
      <c r="K7" s="599"/>
      <c r="L7" s="606" t="s">
        <v>209</v>
      </c>
      <c r="M7" s="599"/>
      <c r="N7" s="595" t="s">
        <v>210</v>
      </c>
    </row>
    <row r="8" spans="1:14" ht="12.75">
      <c r="A8" s="18" t="s">
        <v>31</v>
      </c>
      <c r="B8" s="18"/>
      <c r="C8" s="18" t="s">
        <v>32</v>
      </c>
      <c r="D8" s="596"/>
      <c r="E8" s="596"/>
      <c r="F8" s="596"/>
      <c r="G8" s="596"/>
      <c r="H8" s="596"/>
      <c r="I8" s="596"/>
      <c r="J8" s="598"/>
      <c r="K8" s="600"/>
      <c r="L8" s="598"/>
      <c r="M8" s="600"/>
      <c r="N8" s="596"/>
    </row>
    <row r="9" spans="1:14" ht="12.75">
      <c r="A9" s="8"/>
      <c r="B9" s="8"/>
      <c r="C9" s="8" t="s">
        <v>33</v>
      </c>
      <c r="D9" s="597"/>
      <c r="E9" s="597"/>
      <c r="F9" s="597"/>
      <c r="G9" s="597"/>
      <c r="H9" s="597"/>
      <c r="I9" s="597"/>
      <c r="J9" s="206" t="s">
        <v>164</v>
      </c>
      <c r="K9" s="206" t="s">
        <v>126</v>
      </c>
      <c r="L9" s="206" t="s">
        <v>164</v>
      </c>
      <c r="M9" s="206" t="s">
        <v>126</v>
      </c>
      <c r="N9" s="597"/>
    </row>
    <row r="10" spans="1:14" ht="12.75">
      <c r="A10" s="7" t="s">
        <v>8</v>
      </c>
      <c r="B10" s="7"/>
      <c r="C10" s="7" t="s">
        <v>9</v>
      </c>
      <c r="D10" s="7" t="s">
        <v>10</v>
      </c>
      <c r="E10" s="7" t="s">
        <v>11</v>
      </c>
      <c r="F10" s="7" t="s">
        <v>12</v>
      </c>
      <c r="G10" s="9" t="s">
        <v>13</v>
      </c>
      <c r="H10" s="7" t="s">
        <v>14</v>
      </c>
      <c r="I10" s="9" t="s">
        <v>15</v>
      </c>
      <c r="J10" s="604" t="s">
        <v>16</v>
      </c>
      <c r="K10" s="605"/>
      <c r="L10" s="604" t="s">
        <v>17</v>
      </c>
      <c r="M10" s="605"/>
      <c r="N10" s="18">
        <v>11</v>
      </c>
    </row>
    <row r="11" spans="1:14" ht="12.75">
      <c r="A11" s="13" t="s">
        <v>222</v>
      </c>
      <c r="B11" s="13"/>
      <c r="C11" s="7"/>
      <c r="D11" s="115"/>
      <c r="E11" s="115"/>
      <c r="F11" s="119"/>
      <c r="G11" s="115"/>
      <c r="H11" s="119"/>
      <c r="I11" s="115"/>
      <c r="J11" s="117"/>
      <c r="K11" s="118"/>
      <c r="L11" s="115"/>
      <c r="M11" s="119"/>
      <c r="N11" s="115"/>
    </row>
    <row r="12" spans="1:14" ht="12.75">
      <c r="A12" s="11" t="s">
        <v>46</v>
      </c>
      <c r="B12" s="11" t="s">
        <v>168</v>
      </c>
      <c r="C12" s="244">
        <f>SUM(D12:N12)</f>
        <v>2015</v>
      </c>
      <c r="D12" s="90"/>
      <c r="E12" s="90">
        <v>0</v>
      </c>
      <c r="F12" s="120">
        <v>0</v>
      </c>
      <c r="G12" s="90">
        <v>0</v>
      </c>
      <c r="H12" s="90">
        <v>1999</v>
      </c>
      <c r="I12" s="90">
        <v>16</v>
      </c>
      <c r="J12" s="112">
        <v>0</v>
      </c>
      <c r="K12" s="90">
        <v>0</v>
      </c>
      <c r="L12" s="90">
        <v>0</v>
      </c>
      <c r="M12" s="120">
        <v>0</v>
      </c>
      <c r="N12" s="90">
        <v>0</v>
      </c>
    </row>
    <row r="13" spans="1:14" ht="12.75">
      <c r="A13" s="11" t="s">
        <v>568</v>
      </c>
      <c r="B13" s="11"/>
      <c r="C13" s="244">
        <f>SUM(D13:N13)</f>
        <v>2015</v>
      </c>
      <c r="D13" s="114">
        <f>D12</f>
        <v>0</v>
      </c>
      <c r="E13" s="114">
        <f aca="true" t="shared" si="0" ref="E13:N13">E12</f>
        <v>0</v>
      </c>
      <c r="F13" s="114">
        <f t="shared" si="0"/>
        <v>0</v>
      </c>
      <c r="G13" s="114">
        <f t="shared" si="0"/>
        <v>0</v>
      </c>
      <c r="H13" s="114">
        <f t="shared" si="0"/>
        <v>1999</v>
      </c>
      <c r="I13" s="114">
        <f t="shared" si="0"/>
        <v>16</v>
      </c>
      <c r="J13" s="114">
        <f t="shared" si="0"/>
        <v>0</v>
      </c>
      <c r="K13" s="114">
        <f t="shared" si="0"/>
        <v>0</v>
      </c>
      <c r="L13" s="114">
        <f t="shared" si="0"/>
        <v>0</v>
      </c>
      <c r="M13" s="114">
        <f t="shared" si="0"/>
        <v>0</v>
      </c>
      <c r="N13" s="114">
        <f t="shared" si="0"/>
        <v>0</v>
      </c>
    </row>
    <row r="14" spans="1:14" ht="12.75">
      <c r="A14" s="13" t="s">
        <v>223</v>
      </c>
      <c r="B14" s="13"/>
      <c r="C14" s="208"/>
      <c r="D14" s="115"/>
      <c r="E14" s="115"/>
      <c r="F14" s="119"/>
      <c r="G14" s="115"/>
      <c r="H14" s="119"/>
      <c r="I14" s="115"/>
      <c r="J14" s="119"/>
      <c r="K14" s="115"/>
      <c r="L14" s="115"/>
      <c r="M14" s="115"/>
      <c r="N14" s="115"/>
    </row>
    <row r="15" spans="1:14" ht="12.75">
      <c r="A15" s="11" t="s">
        <v>35</v>
      </c>
      <c r="B15" s="11" t="s">
        <v>168</v>
      </c>
      <c r="C15" s="244">
        <f>SUM(D15:N15)</f>
        <v>0</v>
      </c>
      <c r="D15" s="90"/>
      <c r="E15" s="172"/>
      <c r="F15" s="120"/>
      <c r="G15" s="90">
        <v>0</v>
      </c>
      <c r="H15" s="120">
        <v>0</v>
      </c>
      <c r="I15" s="90">
        <v>0</v>
      </c>
      <c r="J15" s="90">
        <v>0</v>
      </c>
      <c r="K15" s="90">
        <v>0</v>
      </c>
      <c r="L15" s="90">
        <v>0</v>
      </c>
      <c r="M15" s="90">
        <v>0</v>
      </c>
      <c r="N15" s="90">
        <v>0</v>
      </c>
    </row>
    <row r="16" spans="1:14" ht="12.75">
      <c r="A16" s="11" t="s">
        <v>597</v>
      </c>
      <c r="B16" s="11"/>
      <c r="C16" s="244">
        <f>SUM(D16:N16)</f>
        <v>2739</v>
      </c>
      <c r="D16" s="90"/>
      <c r="E16" s="172">
        <v>2739</v>
      </c>
      <c r="F16" s="120"/>
      <c r="G16" s="90"/>
      <c r="H16" s="120"/>
      <c r="I16" s="90"/>
      <c r="J16" s="90"/>
      <c r="K16" s="90"/>
      <c r="L16" s="90"/>
      <c r="M16" s="90"/>
      <c r="N16" s="90"/>
    </row>
    <row r="17" spans="1:14" ht="12.75">
      <c r="A17" s="11" t="s">
        <v>611</v>
      </c>
      <c r="B17" s="11"/>
      <c r="C17" s="244">
        <f>SUM(D17:N17)</f>
        <v>2739</v>
      </c>
      <c r="D17" s="90"/>
      <c r="E17" s="90">
        <f aca="true" t="shared" si="1" ref="E17:N18">E16</f>
        <v>2739</v>
      </c>
      <c r="F17" s="90">
        <f t="shared" si="1"/>
        <v>0</v>
      </c>
      <c r="G17" s="90">
        <f t="shared" si="1"/>
        <v>0</v>
      </c>
      <c r="H17" s="90">
        <f t="shared" si="1"/>
        <v>0</v>
      </c>
      <c r="I17" s="90">
        <f t="shared" si="1"/>
        <v>0</v>
      </c>
      <c r="J17" s="90">
        <f t="shared" si="1"/>
        <v>0</v>
      </c>
      <c r="K17" s="90">
        <f t="shared" si="1"/>
        <v>0</v>
      </c>
      <c r="L17" s="90">
        <f t="shared" si="1"/>
        <v>0</v>
      </c>
      <c r="M17" s="90">
        <f t="shared" si="1"/>
        <v>0</v>
      </c>
      <c r="N17" s="90">
        <f t="shared" si="1"/>
        <v>0</v>
      </c>
    </row>
    <row r="18" spans="1:14" ht="12.75">
      <c r="A18" s="405" t="s">
        <v>612</v>
      </c>
      <c r="B18" s="405"/>
      <c r="C18" s="372">
        <f>SUM(D18:N18)</f>
        <v>2739</v>
      </c>
      <c r="D18" s="406"/>
      <c r="E18" s="406">
        <f t="shared" si="1"/>
        <v>2739</v>
      </c>
      <c r="F18" s="406">
        <f t="shared" si="1"/>
        <v>0</v>
      </c>
      <c r="G18" s="406">
        <f t="shared" si="1"/>
        <v>0</v>
      </c>
      <c r="H18" s="406">
        <f t="shared" si="1"/>
        <v>0</v>
      </c>
      <c r="I18" s="406">
        <f t="shared" si="1"/>
        <v>0</v>
      </c>
      <c r="J18" s="406">
        <f t="shared" si="1"/>
        <v>0</v>
      </c>
      <c r="K18" s="406">
        <f t="shared" si="1"/>
        <v>0</v>
      </c>
      <c r="L18" s="406">
        <f t="shared" si="1"/>
        <v>0</v>
      </c>
      <c r="M18" s="406">
        <f t="shared" si="1"/>
        <v>0</v>
      </c>
      <c r="N18" s="406">
        <f t="shared" si="1"/>
        <v>0</v>
      </c>
    </row>
    <row r="19" spans="1:14" ht="12.75">
      <c r="A19" s="53" t="s">
        <v>272</v>
      </c>
      <c r="B19" s="11"/>
      <c r="C19" s="244"/>
      <c r="D19" s="90"/>
      <c r="E19" s="172"/>
      <c r="F19" s="120"/>
      <c r="G19" s="90"/>
      <c r="H19" s="120"/>
      <c r="I19" s="90"/>
      <c r="J19" s="120"/>
      <c r="K19" s="407"/>
      <c r="L19" s="90"/>
      <c r="M19" s="120"/>
      <c r="N19" s="407"/>
    </row>
    <row r="20" spans="1:14" ht="12.75">
      <c r="A20" s="11" t="s">
        <v>46</v>
      </c>
      <c r="B20" s="11" t="s">
        <v>168</v>
      </c>
      <c r="C20" s="244">
        <f>SUM(D20:N20)</f>
        <v>0</v>
      </c>
      <c r="D20" s="90"/>
      <c r="E20" s="172"/>
      <c r="F20" s="120"/>
      <c r="G20" s="90"/>
      <c r="H20" s="120"/>
      <c r="I20" s="90"/>
      <c r="J20" s="120"/>
      <c r="K20" s="125"/>
      <c r="L20" s="90"/>
      <c r="M20" s="120"/>
      <c r="N20" s="90"/>
    </row>
    <row r="21" spans="1:14" ht="12.75">
      <c r="A21" s="15" t="s">
        <v>568</v>
      </c>
      <c r="B21" s="11"/>
      <c r="C21" s="372">
        <f>SUM(D21:N21)</f>
        <v>0</v>
      </c>
      <c r="D21" s="90"/>
      <c r="E21" s="172"/>
      <c r="F21" s="120"/>
      <c r="G21" s="90"/>
      <c r="H21" s="120"/>
      <c r="I21" s="90"/>
      <c r="J21" s="120"/>
      <c r="K21" s="125"/>
      <c r="L21" s="90"/>
      <c r="M21" s="120"/>
      <c r="N21" s="90"/>
    </row>
    <row r="22" spans="1:14" ht="12.75">
      <c r="A22" s="13" t="s">
        <v>271</v>
      </c>
      <c r="B22" s="13"/>
      <c r="C22" s="208"/>
      <c r="D22" s="115"/>
      <c r="E22" s="115"/>
      <c r="F22" s="119"/>
      <c r="G22" s="115"/>
      <c r="H22" s="119"/>
      <c r="I22" s="115"/>
      <c r="J22" s="117"/>
      <c r="K22" s="118"/>
      <c r="L22" s="115"/>
      <c r="M22" s="119"/>
      <c r="N22" s="115"/>
    </row>
    <row r="23" spans="1:14" ht="12.75">
      <c r="A23" s="11" t="s">
        <v>46</v>
      </c>
      <c r="B23" s="11" t="s">
        <v>166</v>
      </c>
      <c r="C23" s="244">
        <f>SUM(D23:N23)</f>
        <v>274597</v>
      </c>
      <c r="D23" s="172">
        <v>274597</v>
      </c>
      <c r="E23" s="90">
        <v>0</v>
      </c>
      <c r="F23" s="120">
        <v>0</v>
      </c>
      <c r="G23" s="90">
        <v>0</v>
      </c>
      <c r="H23" s="120">
        <v>0</v>
      </c>
      <c r="I23" s="90">
        <v>0</v>
      </c>
      <c r="J23" s="112">
        <v>0</v>
      </c>
      <c r="K23" s="408">
        <v>0</v>
      </c>
      <c r="L23" s="120">
        <v>0</v>
      </c>
      <c r="M23" s="409">
        <v>0</v>
      </c>
      <c r="N23" s="90">
        <v>0</v>
      </c>
    </row>
    <row r="24" spans="1:14" ht="12.75">
      <c r="A24" s="11" t="s">
        <v>599</v>
      </c>
      <c r="B24" s="11"/>
      <c r="C24" s="244">
        <f>SUM(D24:N24)</f>
        <v>2107</v>
      </c>
      <c r="D24" s="172"/>
      <c r="E24" s="90"/>
      <c r="F24" s="120"/>
      <c r="G24" s="90"/>
      <c r="H24" s="120"/>
      <c r="I24" s="90"/>
      <c r="J24" s="112"/>
      <c r="K24" s="408"/>
      <c r="L24" s="120"/>
      <c r="M24" s="409"/>
      <c r="N24" s="90">
        <v>2107</v>
      </c>
    </row>
    <row r="25" spans="1:14" ht="12.75">
      <c r="A25" s="11" t="s">
        <v>600</v>
      </c>
      <c r="B25" s="11"/>
      <c r="C25" s="244">
        <f>SUM(D25:N25)</f>
        <v>1248</v>
      </c>
      <c r="D25" s="172">
        <v>1248</v>
      </c>
      <c r="E25" s="90"/>
      <c r="F25" s="120"/>
      <c r="G25" s="90"/>
      <c r="H25" s="120"/>
      <c r="I25" s="90"/>
      <c r="J25" s="112"/>
      <c r="K25" s="408"/>
      <c r="L25" s="120"/>
      <c r="M25" s="409"/>
      <c r="N25" s="90"/>
    </row>
    <row r="26" spans="1:14" ht="12.75">
      <c r="A26" s="11" t="s">
        <v>601</v>
      </c>
      <c r="B26" s="11"/>
      <c r="C26" s="244">
        <f>SUM(D26:N26)</f>
        <v>3355</v>
      </c>
      <c r="D26" s="172">
        <f>SUM(D24:D25)</f>
        <v>1248</v>
      </c>
      <c r="E26" s="172">
        <f aca="true" t="shared" si="2" ref="E26:N26">SUM(E24:E25)</f>
        <v>0</v>
      </c>
      <c r="F26" s="172">
        <f t="shared" si="2"/>
        <v>0</v>
      </c>
      <c r="G26" s="172">
        <f t="shared" si="2"/>
        <v>0</v>
      </c>
      <c r="H26" s="172">
        <f t="shared" si="2"/>
        <v>0</v>
      </c>
      <c r="I26" s="172">
        <f t="shared" si="2"/>
        <v>0</v>
      </c>
      <c r="J26" s="172">
        <f t="shared" si="2"/>
        <v>0</v>
      </c>
      <c r="K26" s="172">
        <f t="shared" si="2"/>
        <v>0</v>
      </c>
      <c r="L26" s="172">
        <f t="shared" si="2"/>
        <v>0</v>
      </c>
      <c r="M26" s="172">
        <f t="shared" si="2"/>
        <v>0</v>
      </c>
      <c r="N26" s="172">
        <f t="shared" si="2"/>
        <v>2107</v>
      </c>
    </row>
    <row r="27" spans="1:14" ht="12.75">
      <c r="A27" s="15" t="s">
        <v>568</v>
      </c>
      <c r="B27" s="15"/>
      <c r="C27" s="372">
        <f>SUM(D27:N27)</f>
        <v>277952</v>
      </c>
      <c r="D27" s="403">
        <f>D23+D26</f>
        <v>275845</v>
      </c>
      <c r="E27" s="403">
        <f aca="true" t="shared" si="3" ref="E27:N27">E23+E26</f>
        <v>0</v>
      </c>
      <c r="F27" s="403">
        <f t="shared" si="3"/>
        <v>0</v>
      </c>
      <c r="G27" s="403">
        <f t="shared" si="3"/>
        <v>0</v>
      </c>
      <c r="H27" s="403">
        <f t="shared" si="3"/>
        <v>0</v>
      </c>
      <c r="I27" s="403">
        <f t="shared" si="3"/>
        <v>0</v>
      </c>
      <c r="J27" s="403">
        <f t="shared" si="3"/>
        <v>0</v>
      </c>
      <c r="K27" s="403">
        <f t="shared" si="3"/>
        <v>0</v>
      </c>
      <c r="L27" s="403">
        <f t="shared" si="3"/>
        <v>0</v>
      </c>
      <c r="M27" s="403">
        <f t="shared" si="3"/>
        <v>0</v>
      </c>
      <c r="N27" s="403">
        <f t="shared" si="3"/>
        <v>2107</v>
      </c>
    </row>
    <row r="28" spans="1:14" ht="12.75">
      <c r="A28" s="13" t="s">
        <v>355</v>
      </c>
      <c r="B28" s="13"/>
      <c r="C28" s="208"/>
      <c r="D28" s="115"/>
      <c r="E28" s="115"/>
      <c r="F28" s="119"/>
      <c r="G28" s="115"/>
      <c r="H28" s="119"/>
      <c r="I28" s="115"/>
      <c r="J28" s="117"/>
      <c r="K28" s="118"/>
      <c r="L28" s="90"/>
      <c r="M28" s="119"/>
      <c r="N28" s="115"/>
    </row>
    <row r="29" spans="1:14" ht="12.75">
      <c r="A29" s="11" t="s">
        <v>46</v>
      </c>
      <c r="B29" s="11" t="s">
        <v>166</v>
      </c>
      <c r="C29" s="244">
        <f>SUM(D29:N29)</f>
        <v>0</v>
      </c>
      <c r="D29" s="90">
        <f>SUM(E29:N29)</f>
        <v>0</v>
      </c>
      <c r="E29" s="90">
        <v>0</v>
      </c>
      <c r="F29" s="120">
        <v>0</v>
      </c>
      <c r="G29" s="90">
        <v>0</v>
      </c>
      <c r="H29" s="120">
        <v>0</v>
      </c>
      <c r="I29" s="90">
        <v>0</v>
      </c>
      <c r="J29" s="112">
        <v>0</v>
      </c>
      <c r="K29" s="125">
        <v>0</v>
      </c>
      <c r="L29" s="90">
        <v>0</v>
      </c>
      <c r="M29" s="120">
        <v>0</v>
      </c>
      <c r="N29" s="90">
        <v>0</v>
      </c>
    </row>
    <row r="30" spans="1:14" ht="12.75">
      <c r="A30" s="11" t="s">
        <v>568</v>
      </c>
      <c r="B30" s="15"/>
      <c r="C30" s="372">
        <f>SUM(D30:N30)</f>
        <v>0</v>
      </c>
      <c r="D30" s="114"/>
      <c r="E30" s="114"/>
      <c r="F30" s="114"/>
      <c r="G30" s="114"/>
      <c r="H30" s="114"/>
      <c r="I30" s="114"/>
      <c r="J30" s="90"/>
      <c r="K30" s="376"/>
      <c r="L30" s="411"/>
      <c r="M30" s="412"/>
      <c r="N30" s="120"/>
    </row>
    <row r="31" spans="1:23" ht="12.75">
      <c r="A31" s="50" t="s">
        <v>136</v>
      </c>
      <c r="B31" s="189"/>
      <c r="C31" s="56"/>
      <c r="D31" s="30"/>
      <c r="E31" s="10"/>
      <c r="F31" s="20"/>
      <c r="G31" s="10"/>
      <c r="H31" s="20"/>
      <c r="I31" s="10"/>
      <c r="J31" s="410"/>
      <c r="K31" s="10"/>
      <c r="L31" s="20"/>
      <c r="M31" s="11"/>
      <c r="N31" s="20"/>
      <c r="O31" s="5"/>
      <c r="P31" s="5"/>
      <c r="Q31" s="5"/>
      <c r="R31" s="5"/>
      <c r="S31" s="5"/>
      <c r="T31" s="5"/>
      <c r="U31" s="5"/>
      <c r="V31" s="5"/>
      <c r="W31" s="5"/>
    </row>
    <row r="32" spans="1:23" s="152" customFormat="1" ht="12.75">
      <c r="A32" s="53" t="s">
        <v>45</v>
      </c>
      <c r="B32" s="53"/>
      <c r="C32" s="557">
        <f>SUM(D32:N32)</f>
        <v>276612</v>
      </c>
      <c r="D32" s="558">
        <f>SUM(D12,D15,D23,D29)</f>
        <v>274597</v>
      </c>
      <c r="E32" s="558">
        <f aca="true" t="shared" si="4" ref="E32:N32">SUM(E12,E15,E23,E29)</f>
        <v>0</v>
      </c>
      <c r="F32" s="244">
        <f t="shared" si="4"/>
        <v>0</v>
      </c>
      <c r="G32" s="558">
        <f t="shared" si="4"/>
        <v>0</v>
      </c>
      <c r="H32" s="244">
        <f t="shared" si="4"/>
        <v>1999</v>
      </c>
      <c r="I32" s="244">
        <f t="shared" si="4"/>
        <v>16</v>
      </c>
      <c r="J32" s="244">
        <f t="shared" si="4"/>
        <v>0</v>
      </c>
      <c r="K32" s="558">
        <f t="shared" si="4"/>
        <v>0</v>
      </c>
      <c r="L32" s="558">
        <f t="shared" si="4"/>
        <v>0</v>
      </c>
      <c r="M32" s="558">
        <f t="shared" si="4"/>
        <v>0</v>
      </c>
      <c r="N32" s="558">
        <f t="shared" si="4"/>
        <v>0</v>
      </c>
      <c r="O32" s="99"/>
      <c r="P32" s="99"/>
      <c r="Q32" s="99"/>
      <c r="R32" s="99"/>
      <c r="S32" s="99"/>
      <c r="T32" s="99"/>
      <c r="U32" s="99"/>
      <c r="V32" s="99"/>
      <c r="W32" s="99"/>
    </row>
    <row r="33" spans="1:23" s="152" customFormat="1" ht="12.75">
      <c r="A33" s="53" t="s">
        <v>598</v>
      </c>
      <c r="B33" s="556"/>
      <c r="C33" s="557">
        <f>SUM(D33:N33)</f>
        <v>8109</v>
      </c>
      <c r="D33" s="558">
        <f>SUM(D13,D16,D26,D30)</f>
        <v>1248</v>
      </c>
      <c r="E33" s="558">
        <f aca="true" t="shared" si="5" ref="E33:M33">SUM(E13,E16,E24,E30)</f>
        <v>2739</v>
      </c>
      <c r="F33" s="558">
        <f t="shared" si="5"/>
        <v>0</v>
      </c>
      <c r="G33" s="558">
        <f t="shared" si="5"/>
        <v>0</v>
      </c>
      <c r="H33" s="558">
        <f t="shared" si="5"/>
        <v>1999</v>
      </c>
      <c r="I33" s="558">
        <f t="shared" si="5"/>
        <v>16</v>
      </c>
      <c r="J33" s="558">
        <f t="shared" si="5"/>
        <v>0</v>
      </c>
      <c r="K33" s="558">
        <f t="shared" si="5"/>
        <v>0</v>
      </c>
      <c r="L33" s="558">
        <f t="shared" si="5"/>
        <v>0</v>
      </c>
      <c r="M33" s="558">
        <f t="shared" si="5"/>
        <v>0</v>
      </c>
      <c r="N33" s="558">
        <f>SUM(N13,N16,N26,N30)</f>
        <v>2107</v>
      </c>
      <c r="O33" s="99"/>
      <c r="P33" s="99"/>
      <c r="Q33" s="99"/>
      <c r="R33" s="99"/>
      <c r="S33" s="99"/>
      <c r="T33" s="99"/>
      <c r="U33" s="99"/>
      <c r="V33" s="99"/>
      <c r="W33" s="99"/>
    </row>
    <row r="34" spans="1:23" s="152" customFormat="1" ht="12.75">
      <c r="A34" s="15" t="s">
        <v>568</v>
      </c>
      <c r="B34" s="402"/>
      <c r="C34" s="395">
        <f>SUM(D34:N34)</f>
        <v>284721</v>
      </c>
      <c r="D34" s="372">
        <f>D32+D33</f>
        <v>275845</v>
      </c>
      <c r="E34" s="372">
        <f aca="true" t="shared" si="6" ref="E34:N34">E32+E33</f>
        <v>2739</v>
      </c>
      <c r="F34" s="372">
        <f t="shared" si="6"/>
        <v>0</v>
      </c>
      <c r="G34" s="372">
        <f t="shared" si="6"/>
        <v>0</v>
      </c>
      <c r="H34" s="372">
        <f t="shared" si="6"/>
        <v>3998</v>
      </c>
      <c r="I34" s="372">
        <f t="shared" si="6"/>
        <v>32</v>
      </c>
      <c r="J34" s="372">
        <f t="shared" si="6"/>
        <v>0</v>
      </c>
      <c r="K34" s="372">
        <f t="shared" si="6"/>
        <v>0</v>
      </c>
      <c r="L34" s="372">
        <f t="shared" si="6"/>
        <v>0</v>
      </c>
      <c r="M34" s="372">
        <f t="shared" si="6"/>
        <v>0</v>
      </c>
      <c r="N34" s="372">
        <f t="shared" si="6"/>
        <v>2107</v>
      </c>
      <c r="O34" s="99"/>
      <c r="P34" s="99"/>
      <c r="Q34" s="99"/>
      <c r="R34" s="99"/>
      <c r="S34" s="99"/>
      <c r="T34" s="99"/>
      <c r="U34" s="99"/>
      <c r="V34" s="99"/>
      <c r="W34" s="99"/>
    </row>
    <row r="35" spans="1:23" ht="20.25" customHeight="1">
      <c r="A35" s="51" t="s">
        <v>169</v>
      </c>
      <c r="B35" s="51"/>
      <c r="C35" s="559">
        <f>C23+C29</f>
        <v>274597</v>
      </c>
      <c r="D35" s="559">
        <f aca="true" t="shared" si="7" ref="D35:N35">D23+D29</f>
        <v>274597</v>
      </c>
      <c r="E35" s="559">
        <f t="shared" si="7"/>
        <v>0</v>
      </c>
      <c r="F35" s="559">
        <f t="shared" si="7"/>
        <v>0</v>
      </c>
      <c r="G35" s="559">
        <f t="shared" si="7"/>
        <v>0</v>
      </c>
      <c r="H35" s="559">
        <f t="shared" si="7"/>
        <v>0</v>
      </c>
      <c r="I35" s="559">
        <f t="shared" si="7"/>
        <v>0</v>
      </c>
      <c r="J35" s="559">
        <f t="shared" si="7"/>
        <v>0</v>
      </c>
      <c r="K35" s="559">
        <f t="shared" si="7"/>
        <v>0</v>
      </c>
      <c r="L35" s="559">
        <f t="shared" si="7"/>
        <v>0</v>
      </c>
      <c r="M35" s="559">
        <f t="shared" si="7"/>
        <v>0</v>
      </c>
      <c r="N35" s="559">
        <f t="shared" si="7"/>
        <v>0</v>
      </c>
      <c r="O35" s="5"/>
      <c r="P35" s="5"/>
      <c r="Q35" s="5"/>
      <c r="R35" s="5"/>
      <c r="S35" s="5"/>
      <c r="T35" s="5"/>
      <c r="U35" s="5"/>
      <c r="V35" s="5"/>
      <c r="W35" s="5"/>
    </row>
    <row r="36" spans="1:23" ht="20.25" customHeight="1">
      <c r="A36" s="53" t="s">
        <v>571</v>
      </c>
      <c r="B36" s="51"/>
      <c r="C36" s="559">
        <f>C27+C30</f>
        <v>277952</v>
      </c>
      <c r="D36" s="559">
        <f aca="true" t="shared" si="8" ref="D36:N36">D27+D30</f>
        <v>275845</v>
      </c>
      <c r="E36" s="559">
        <f t="shared" si="8"/>
        <v>0</v>
      </c>
      <c r="F36" s="559">
        <f t="shared" si="8"/>
        <v>0</v>
      </c>
      <c r="G36" s="559">
        <f t="shared" si="8"/>
        <v>0</v>
      </c>
      <c r="H36" s="559">
        <f t="shared" si="8"/>
        <v>0</v>
      </c>
      <c r="I36" s="559">
        <f t="shared" si="8"/>
        <v>0</v>
      </c>
      <c r="J36" s="559">
        <f t="shared" si="8"/>
        <v>0</v>
      </c>
      <c r="K36" s="559">
        <f t="shared" si="8"/>
        <v>0</v>
      </c>
      <c r="L36" s="559">
        <f t="shared" si="8"/>
        <v>0</v>
      </c>
      <c r="M36" s="559">
        <f t="shared" si="8"/>
        <v>0</v>
      </c>
      <c r="N36" s="559">
        <f t="shared" si="8"/>
        <v>2107</v>
      </c>
      <c r="O36" s="5"/>
      <c r="P36" s="5"/>
      <c r="Q36" s="5"/>
      <c r="R36" s="5"/>
      <c r="S36" s="5"/>
      <c r="T36" s="5"/>
      <c r="U36" s="5"/>
      <c r="V36" s="5"/>
      <c r="W36" s="5"/>
    </row>
    <row r="37" spans="1:23" ht="18.75" customHeight="1">
      <c r="A37" s="51" t="s">
        <v>170</v>
      </c>
      <c r="B37" s="51"/>
      <c r="C37" s="559"/>
      <c r="D37" s="560"/>
      <c r="E37" s="560"/>
      <c r="F37" s="560"/>
      <c r="G37" s="560"/>
      <c r="H37" s="560"/>
      <c r="I37" s="560"/>
      <c r="J37" s="560"/>
      <c r="K37" s="560"/>
      <c r="L37" s="560"/>
      <c r="M37" s="560"/>
      <c r="N37" s="560"/>
      <c r="O37" s="5"/>
      <c r="P37" s="5"/>
      <c r="Q37" s="5"/>
      <c r="R37" s="5"/>
      <c r="S37" s="5"/>
      <c r="T37" s="5"/>
      <c r="U37" s="5"/>
      <c r="V37" s="5"/>
      <c r="W37" s="5"/>
    </row>
    <row r="38" spans="1:23" ht="18.75" customHeight="1">
      <c r="A38" s="53" t="s">
        <v>573</v>
      </c>
      <c r="B38" s="51"/>
      <c r="C38" s="559"/>
      <c r="D38" s="560"/>
      <c r="E38" s="560"/>
      <c r="F38" s="560"/>
      <c r="G38" s="560"/>
      <c r="H38" s="560"/>
      <c r="I38" s="560"/>
      <c r="J38" s="560"/>
      <c r="K38" s="560"/>
      <c r="L38" s="560"/>
      <c r="M38" s="560"/>
      <c r="N38" s="560"/>
      <c r="O38" s="5"/>
      <c r="P38" s="5"/>
      <c r="Q38" s="5"/>
      <c r="R38" s="5"/>
      <c r="S38" s="5"/>
      <c r="T38" s="5"/>
      <c r="U38" s="5"/>
      <c r="V38" s="5"/>
      <c r="W38" s="5"/>
    </row>
    <row r="39" spans="1:23" ht="20.25" customHeight="1">
      <c r="A39" s="51" t="s">
        <v>171</v>
      </c>
      <c r="B39" s="51"/>
      <c r="C39" s="559">
        <f>C12+C15+C20</f>
        <v>2015</v>
      </c>
      <c r="D39" s="559">
        <f aca="true" t="shared" si="9" ref="D39:N39">D12+D15+D20</f>
        <v>0</v>
      </c>
      <c r="E39" s="559">
        <f t="shared" si="9"/>
        <v>0</v>
      </c>
      <c r="F39" s="559">
        <f t="shared" si="9"/>
        <v>0</v>
      </c>
      <c r="G39" s="559">
        <f t="shared" si="9"/>
        <v>0</v>
      </c>
      <c r="H39" s="559">
        <f t="shared" si="9"/>
        <v>1999</v>
      </c>
      <c r="I39" s="559">
        <f t="shared" si="9"/>
        <v>16</v>
      </c>
      <c r="J39" s="559">
        <f t="shared" si="9"/>
        <v>0</v>
      </c>
      <c r="K39" s="559">
        <f t="shared" si="9"/>
        <v>0</v>
      </c>
      <c r="L39" s="559">
        <f t="shared" si="9"/>
        <v>0</v>
      </c>
      <c r="M39" s="559">
        <f t="shared" si="9"/>
        <v>0</v>
      </c>
      <c r="N39" s="559">
        <f t="shared" si="9"/>
        <v>0</v>
      </c>
      <c r="O39" s="5"/>
      <c r="P39" s="5"/>
      <c r="Q39" s="5"/>
      <c r="R39" s="5"/>
      <c r="S39" s="5"/>
      <c r="T39" s="5"/>
      <c r="U39" s="5"/>
      <c r="V39" s="5"/>
      <c r="W39" s="5"/>
    </row>
    <row r="40" spans="1:23" ht="20.25" customHeight="1">
      <c r="A40" s="51" t="s">
        <v>572</v>
      </c>
      <c r="B40" s="51"/>
      <c r="C40" s="559">
        <f>C13+C18+C21</f>
        <v>4754</v>
      </c>
      <c r="D40" s="559">
        <f aca="true" t="shared" si="10" ref="D40:N40">D13+D18+D21</f>
        <v>0</v>
      </c>
      <c r="E40" s="559">
        <f t="shared" si="10"/>
        <v>2739</v>
      </c>
      <c r="F40" s="559">
        <f t="shared" si="10"/>
        <v>0</v>
      </c>
      <c r="G40" s="559">
        <f t="shared" si="10"/>
        <v>0</v>
      </c>
      <c r="H40" s="559">
        <f t="shared" si="10"/>
        <v>1999</v>
      </c>
      <c r="I40" s="559">
        <f t="shared" si="10"/>
        <v>16</v>
      </c>
      <c r="J40" s="559">
        <f t="shared" si="10"/>
        <v>0</v>
      </c>
      <c r="K40" s="559">
        <f t="shared" si="10"/>
        <v>0</v>
      </c>
      <c r="L40" s="559">
        <f t="shared" si="10"/>
        <v>0</v>
      </c>
      <c r="M40" s="559">
        <f t="shared" si="10"/>
        <v>0</v>
      </c>
      <c r="N40" s="559">
        <f t="shared" si="10"/>
        <v>0</v>
      </c>
      <c r="O40" s="5"/>
      <c r="P40" s="5"/>
      <c r="Q40" s="5"/>
      <c r="R40" s="5"/>
      <c r="S40" s="5"/>
      <c r="T40" s="5"/>
      <c r="U40" s="5"/>
      <c r="V40" s="5"/>
      <c r="W40" s="5"/>
    </row>
    <row r="41" spans="1:23" ht="12.75">
      <c r="A41" s="5"/>
      <c r="B41" s="5"/>
      <c r="C41" s="191"/>
      <c r="D41" s="5"/>
      <c r="E41" s="5"/>
      <c r="F41" s="5"/>
      <c r="G41" s="5"/>
      <c r="H41" s="5"/>
      <c r="I41" s="5"/>
      <c r="J41" s="5"/>
      <c r="K41" s="5"/>
      <c r="L41" s="5"/>
      <c r="M41" s="5"/>
      <c r="N41" s="5"/>
      <c r="O41" s="5"/>
      <c r="P41" s="5"/>
      <c r="Q41" s="5"/>
      <c r="R41" s="5"/>
      <c r="S41" s="5"/>
      <c r="T41" s="5"/>
      <c r="U41" s="5"/>
      <c r="V41" s="5"/>
      <c r="W41" s="5"/>
    </row>
    <row r="42" spans="1:23" ht="12.75">
      <c r="A42" s="5"/>
      <c r="B42" s="5"/>
      <c r="C42" s="191"/>
      <c r="D42" s="5"/>
      <c r="E42" s="5"/>
      <c r="F42" s="5"/>
      <c r="G42" s="5"/>
      <c r="H42" s="5"/>
      <c r="I42" s="5"/>
      <c r="J42" s="5"/>
      <c r="K42" s="5"/>
      <c r="L42" s="5"/>
      <c r="M42" s="5"/>
      <c r="N42" s="5"/>
      <c r="O42" s="5"/>
      <c r="P42" s="5"/>
      <c r="Q42" s="5"/>
      <c r="R42" s="5"/>
      <c r="S42" s="5"/>
      <c r="T42" s="5"/>
      <c r="U42" s="5"/>
      <c r="V42" s="5"/>
      <c r="W42" s="5"/>
    </row>
    <row r="43" spans="1:23" ht="12.75">
      <c r="A43" s="5"/>
      <c r="B43" s="5"/>
      <c r="C43" s="191"/>
      <c r="D43" s="5"/>
      <c r="E43" s="5"/>
      <c r="F43" s="5"/>
      <c r="G43" s="5"/>
      <c r="H43" s="5"/>
      <c r="I43" s="5"/>
      <c r="J43" s="5"/>
      <c r="K43" s="5"/>
      <c r="L43" s="5"/>
      <c r="M43" s="5"/>
      <c r="N43" s="5"/>
      <c r="O43" s="5"/>
      <c r="P43" s="5"/>
      <c r="Q43" s="5"/>
      <c r="R43" s="5"/>
      <c r="S43" s="5"/>
      <c r="T43" s="5"/>
      <c r="U43" s="5"/>
      <c r="V43" s="5"/>
      <c r="W43" s="5"/>
    </row>
    <row r="44" spans="1:23" ht="12.75">
      <c r="A44" s="5"/>
      <c r="B44" s="5"/>
      <c r="C44" s="191"/>
      <c r="D44" s="5"/>
      <c r="E44" s="5"/>
      <c r="F44" s="5"/>
      <c r="G44" s="5"/>
      <c r="H44" s="5"/>
      <c r="I44" s="5"/>
      <c r="J44" s="5"/>
      <c r="K44" s="5"/>
      <c r="L44" s="5"/>
      <c r="M44" s="5"/>
      <c r="N44" s="5"/>
      <c r="O44" s="5"/>
      <c r="P44" s="5"/>
      <c r="Q44" s="5"/>
      <c r="R44" s="5"/>
      <c r="S44" s="5"/>
      <c r="T44" s="5"/>
      <c r="U44" s="5"/>
      <c r="V44" s="5"/>
      <c r="W44" s="5"/>
    </row>
    <row r="45" spans="1:23" ht="12.75">
      <c r="A45" s="5"/>
      <c r="B45" s="5"/>
      <c r="C45" s="191"/>
      <c r="D45" s="5"/>
      <c r="E45" s="5"/>
      <c r="F45" s="5"/>
      <c r="G45" s="5"/>
      <c r="H45" s="5"/>
      <c r="I45" s="5"/>
      <c r="J45" s="5"/>
      <c r="K45" s="5"/>
      <c r="L45" s="5"/>
      <c r="M45" s="5"/>
      <c r="N45" s="5"/>
      <c r="O45" s="5"/>
      <c r="P45" s="5"/>
      <c r="Q45" s="5"/>
      <c r="R45" s="5"/>
      <c r="S45" s="5"/>
      <c r="T45" s="5"/>
      <c r="U45" s="5"/>
      <c r="V45" s="5"/>
      <c r="W45" s="5"/>
    </row>
    <row r="46" spans="1:23" ht="12.75">
      <c r="A46" s="5"/>
      <c r="B46" s="5"/>
      <c r="C46" s="191"/>
      <c r="D46" s="5"/>
      <c r="E46" s="5"/>
      <c r="F46" s="5"/>
      <c r="G46" s="5"/>
      <c r="H46" s="5"/>
      <c r="I46" s="5"/>
      <c r="J46" s="5"/>
      <c r="K46" s="5"/>
      <c r="L46" s="5"/>
      <c r="M46" s="5"/>
      <c r="N46" s="5"/>
      <c r="O46" s="5"/>
      <c r="P46" s="5"/>
      <c r="Q46" s="5"/>
      <c r="R46" s="5"/>
      <c r="S46" s="5"/>
      <c r="T46" s="5"/>
      <c r="U46" s="5"/>
      <c r="V46" s="5"/>
      <c r="W46" s="5"/>
    </row>
    <row r="47" spans="1:23" ht="12.75">
      <c r="A47" s="5"/>
      <c r="B47" s="5"/>
      <c r="C47" s="191"/>
      <c r="D47" s="5"/>
      <c r="E47" s="5"/>
      <c r="F47" s="5"/>
      <c r="G47" s="5"/>
      <c r="H47" s="5"/>
      <c r="I47" s="5"/>
      <c r="J47" s="5"/>
      <c r="K47" s="5"/>
      <c r="L47" s="5"/>
      <c r="M47" s="5"/>
      <c r="N47" s="5"/>
      <c r="O47" s="5"/>
      <c r="P47" s="5"/>
      <c r="Q47" s="5"/>
      <c r="R47" s="5"/>
      <c r="S47" s="5"/>
      <c r="T47" s="5"/>
      <c r="U47" s="5"/>
      <c r="V47" s="5"/>
      <c r="W47" s="5"/>
    </row>
    <row r="48" spans="1:23" ht="12.75">
      <c r="A48" s="5"/>
      <c r="B48" s="5"/>
      <c r="C48" s="191"/>
      <c r="D48" s="5"/>
      <c r="E48" s="5"/>
      <c r="F48" s="5"/>
      <c r="G48" s="5"/>
      <c r="H48" s="5"/>
      <c r="I48" s="5"/>
      <c r="J48" s="5"/>
      <c r="K48" s="5"/>
      <c r="L48" s="5"/>
      <c r="M48" s="5"/>
      <c r="N48" s="5"/>
      <c r="O48" s="5"/>
      <c r="P48" s="5"/>
      <c r="Q48" s="5"/>
      <c r="R48" s="5"/>
      <c r="S48" s="5"/>
      <c r="T48" s="5"/>
      <c r="U48" s="5"/>
      <c r="V48" s="5"/>
      <c r="W48" s="5"/>
    </row>
    <row r="49" spans="1:23" ht="12.75">
      <c r="A49" s="5"/>
      <c r="B49" s="5"/>
      <c r="C49" s="191"/>
      <c r="D49" s="5"/>
      <c r="E49" s="5"/>
      <c r="F49" s="5"/>
      <c r="G49" s="5"/>
      <c r="H49" s="5"/>
      <c r="I49" s="5"/>
      <c r="J49" s="5"/>
      <c r="K49" s="5"/>
      <c r="L49" s="5"/>
      <c r="M49" s="5"/>
      <c r="N49" s="5"/>
      <c r="O49" s="5"/>
      <c r="P49" s="5"/>
      <c r="Q49" s="5"/>
      <c r="R49" s="5"/>
      <c r="S49" s="5"/>
      <c r="T49" s="5"/>
      <c r="U49" s="5"/>
      <c r="V49" s="5"/>
      <c r="W49" s="5"/>
    </row>
    <row r="50" spans="1:23" ht="12.75">
      <c r="A50" s="5"/>
      <c r="B50" s="5"/>
      <c r="C50" s="191"/>
      <c r="D50" s="5"/>
      <c r="E50" s="5"/>
      <c r="F50" s="5"/>
      <c r="G50" s="5"/>
      <c r="H50" s="5"/>
      <c r="I50" s="5"/>
      <c r="J50" s="5"/>
      <c r="K50" s="5"/>
      <c r="L50" s="5"/>
      <c r="M50" s="5"/>
      <c r="N50" s="5"/>
      <c r="O50" s="5"/>
      <c r="P50" s="5"/>
      <c r="Q50" s="5"/>
      <c r="R50" s="5"/>
      <c r="S50" s="5"/>
      <c r="T50" s="5"/>
      <c r="U50" s="5"/>
      <c r="V50" s="5"/>
      <c r="W50" s="5"/>
    </row>
    <row r="51" spans="1:23" ht="12.75">
      <c r="A51" s="5"/>
      <c r="B51" s="5"/>
      <c r="C51" s="191"/>
      <c r="D51" s="5"/>
      <c r="E51" s="5"/>
      <c r="F51" s="5"/>
      <c r="G51" s="5"/>
      <c r="H51" s="5"/>
      <c r="I51" s="5"/>
      <c r="J51" s="5"/>
      <c r="K51" s="5"/>
      <c r="L51" s="5"/>
      <c r="M51" s="5"/>
      <c r="N51" s="5"/>
      <c r="O51" s="5"/>
      <c r="P51" s="5"/>
      <c r="Q51" s="5"/>
      <c r="R51" s="5"/>
      <c r="S51" s="5"/>
      <c r="T51" s="5"/>
      <c r="U51" s="5"/>
      <c r="V51" s="5"/>
      <c r="W51" s="5"/>
    </row>
    <row r="52" spans="1:23" ht="12.75">
      <c r="A52" s="5"/>
      <c r="B52" s="5"/>
      <c r="C52" s="191"/>
      <c r="D52" s="5"/>
      <c r="E52" s="5"/>
      <c r="F52" s="5"/>
      <c r="G52" s="5"/>
      <c r="H52" s="5"/>
      <c r="I52" s="5"/>
      <c r="J52" s="5"/>
      <c r="K52" s="5"/>
      <c r="L52" s="5"/>
      <c r="M52" s="5"/>
      <c r="N52" s="5"/>
      <c r="O52" s="5"/>
      <c r="P52" s="5"/>
      <c r="Q52" s="5"/>
      <c r="R52" s="5"/>
      <c r="S52" s="5"/>
      <c r="T52" s="5"/>
      <c r="U52" s="5"/>
      <c r="V52" s="5"/>
      <c r="W52" s="5"/>
    </row>
    <row r="53" spans="1:23" ht="12.75">
      <c r="A53" s="5"/>
      <c r="B53" s="5"/>
      <c r="C53" s="191"/>
      <c r="D53" s="5"/>
      <c r="E53" s="5"/>
      <c r="F53" s="5"/>
      <c r="G53" s="5"/>
      <c r="H53" s="5"/>
      <c r="I53" s="5"/>
      <c r="J53" s="5"/>
      <c r="K53" s="5"/>
      <c r="L53" s="5"/>
      <c r="M53" s="5"/>
      <c r="N53" s="5"/>
      <c r="O53" s="5"/>
      <c r="P53" s="5"/>
      <c r="Q53" s="5"/>
      <c r="R53" s="5"/>
      <c r="S53" s="5"/>
      <c r="T53" s="5"/>
      <c r="U53" s="5"/>
      <c r="V53" s="5"/>
      <c r="W53" s="5"/>
    </row>
    <row r="54" spans="1:23" ht="12.75">
      <c r="A54" s="5"/>
      <c r="B54" s="5"/>
      <c r="C54" s="191"/>
      <c r="D54" s="5"/>
      <c r="E54" s="5"/>
      <c r="F54" s="5"/>
      <c r="G54" s="5"/>
      <c r="H54" s="5"/>
      <c r="I54" s="5"/>
      <c r="J54" s="5"/>
      <c r="K54" s="5"/>
      <c r="L54" s="5"/>
      <c r="M54" s="5"/>
      <c r="N54" s="5"/>
      <c r="O54" s="5"/>
      <c r="P54" s="5"/>
      <c r="Q54" s="5"/>
      <c r="R54" s="5"/>
      <c r="S54" s="5"/>
      <c r="T54" s="5"/>
      <c r="U54" s="5"/>
      <c r="V54" s="5"/>
      <c r="W54" s="5"/>
    </row>
    <row r="55" spans="1:23" ht="12.75">
      <c r="A55" s="5"/>
      <c r="B55" s="5"/>
      <c r="C55" s="191"/>
      <c r="D55" s="5"/>
      <c r="E55" s="5"/>
      <c r="F55" s="5"/>
      <c r="G55" s="5"/>
      <c r="H55" s="5"/>
      <c r="I55" s="5"/>
      <c r="J55" s="5"/>
      <c r="K55" s="5"/>
      <c r="L55" s="5"/>
      <c r="M55" s="5"/>
      <c r="N55" s="5"/>
      <c r="O55" s="5"/>
      <c r="P55" s="5"/>
      <c r="Q55" s="5"/>
      <c r="R55" s="5"/>
      <c r="S55" s="5"/>
      <c r="T55" s="5"/>
      <c r="U55" s="5"/>
      <c r="V55" s="5"/>
      <c r="W55" s="5"/>
    </row>
    <row r="56" spans="1:23" ht="12.75">
      <c r="A56" s="5"/>
      <c r="B56" s="5"/>
      <c r="C56" s="191"/>
      <c r="D56" s="5"/>
      <c r="E56" s="5"/>
      <c r="F56" s="5"/>
      <c r="G56" s="5"/>
      <c r="H56" s="5"/>
      <c r="I56" s="5"/>
      <c r="J56" s="5"/>
      <c r="K56" s="5"/>
      <c r="L56" s="5"/>
      <c r="M56" s="5"/>
      <c r="N56" s="5"/>
      <c r="O56" s="5"/>
      <c r="P56" s="5"/>
      <c r="Q56" s="5"/>
      <c r="R56" s="5"/>
      <c r="S56" s="5"/>
      <c r="T56" s="5"/>
      <c r="U56" s="5"/>
      <c r="V56" s="5"/>
      <c r="W56" s="5"/>
    </row>
    <row r="57" spans="1:23" ht="12.75">
      <c r="A57" s="5"/>
      <c r="B57" s="5"/>
      <c r="C57" s="191"/>
      <c r="D57" s="5"/>
      <c r="E57" s="5"/>
      <c r="F57" s="5"/>
      <c r="G57" s="5"/>
      <c r="H57" s="5"/>
      <c r="I57" s="5"/>
      <c r="J57" s="5"/>
      <c r="K57" s="5"/>
      <c r="L57" s="5"/>
      <c r="M57" s="5"/>
      <c r="N57" s="5"/>
      <c r="O57" s="5"/>
      <c r="P57" s="5"/>
      <c r="Q57" s="5"/>
      <c r="R57" s="5"/>
      <c r="S57" s="5"/>
      <c r="T57" s="5"/>
      <c r="U57" s="5"/>
      <c r="V57" s="5"/>
      <c r="W57" s="5"/>
    </row>
    <row r="58" spans="1:23" ht="12.75">
      <c r="A58" s="5"/>
      <c r="B58" s="5"/>
      <c r="C58" s="191"/>
      <c r="D58" s="5"/>
      <c r="E58" s="5"/>
      <c r="F58" s="5"/>
      <c r="G58" s="5"/>
      <c r="H58" s="5"/>
      <c r="I58" s="5"/>
      <c r="J58" s="5"/>
      <c r="K58" s="5"/>
      <c r="L58" s="5"/>
      <c r="M58" s="5"/>
      <c r="N58" s="5"/>
      <c r="O58" s="5"/>
      <c r="P58" s="5"/>
      <c r="Q58" s="5"/>
      <c r="R58" s="5"/>
      <c r="S58" s="5"/>
      <c r="T58" s="5"/>
      <c r="U58" s="5"/>
      <c r="V58" s="5"/>
      <c r="W58" s="5"/>
    </row>
    <row r="59" spans="1:23" ht="12.75">
      <c r="A59" s="5"/>
      <c r="B59" s="5"/>
      <c r="C59" s="191"/>
      <c r="D59" s="5"/>
      <c r="E59" s="5"/>
      <c r="F59" s="5"/>
      <c r="G59" s="5"/>
      <c r="H59" s="5"/>
      <c r="I59" s="5"/>
      <c r="J59" s="5"/>
      <c r="K59" s="5"/>
      <c r="L59" s="5"/>
      <c r="M59" s="5"/>
      <c r="N59" s="5"/>
      <c r="O59" s="5"/>
      <c r="P59" s="5"/>
      <c r="Q59" s="5"/>
      <c r="R59" s="5"/>
      <c r="S59" s="5"/>
      <c r="T59" s="5"/>
      <c r="U59" s="5"/>
      <c r="V59" s="5"/>
      <c r="W59" s="5"/>
    </row>
    <row r="60" spans="1:23" ht="12.75">
      <c r="A60" s="5"/>
      <c r="B60" s="5"/>
      <c r="C60" s="191"/>
      <c r="D60" s="5"/>
      <c r="E60" s="5"/>
      <c r="F60" s="5"/>
      <c r="G60" s="5"/>
      <c r="H60" s="5"/>
      <c r="I60" s="5"/>
      <c r="J60" s="5"/>
      <c r="K60" s="5"/>
      <c r="L60" s="5"/>
      <c r="M60" s="5"/>
      <c r="N60" s="5"/>
      <c r="O60" s="5"/>
      <c r="P60" s="5"/>
      <c r="Q60" s="5"/>
      <c r="R60" s="5"/>
      <c r="S60" s="5"/>
      <c r="T60" s="5"/>
      <c r="U60" s="5"/>
      <c r="V60" s="5"/>
      <c r="W60" s="5"/>
    </row>
    <row r="61" spans="1:23" ht="12.75">
      <c r="A61" s="5"/>
      <c r="B61" s="5"/>
      <c r="C61" s="191"/>
      <c r="D61" s="5"/>
      <c r="E61" s="5"/>
      <c r="F61" s="5"/>
      <c r="G61" s="5"/>
      <c r="H61" s="5"/>
      <c r="I61" s="5"/>
      <c r="J61" s="5"/>
      <c r="K61" s="5"/>
      <c r="L61" s="5"/>
      <c r="M61" s="5"/>
      <c r="N61" s="5"/>
      <c r="O61" s="5"/>
      <c r="P61" s="5"/>
      <c r="Q61" s="5"/>
      <c r="R61" s="5"/>
      <c r="S61" s="5"/>
      <c r="T61" s="5"/>
      <c r="U61" s="5"/>
      <c r="V61" s="5"/>
      <c r="W61" s="5"/>
    </row>
    <row r="62" spans="1:23" ht="12.75">
      <c r="A62" s="5"/>
      <c r="B62" s="5"/>
      <c r="C62" s="191"/>
      <c r="D62" s="5"/>
      <c r="E62" s="5"/>
      <c r="F62" s="5"/>
      <c r="G62" s="5"/>
      <c r="H62" s="5"/>
      <c r="I62" s="5"/>
      <c r="J62" s="5"/>
      <c r="K62" s="5"/>
      <c r="L62" s="5"/>
      <c r="M62" s="5"/>
      <c r="N62" s="5"/>
      <c r="O62" s="5"/>
      <c r="P62" s="5"/>
      <c r="Q62" s="5"/>
      <c r="R62" s="5"/>
      <c r="S62" s="5"/>
      <c r="T62" s="5"/>
      <c r="U62" s="5"/>
      <c r="V62" s="5"/>
      <c r="W62" s="5"/>
    </row>
    <row r="63" spans="1:23" ht="12.75">
      <c r="A63" s="5"/>
      <c r="B63" s="5"/>
      <c r="C63" s="191"/>
      <c r="D63" s="5"/>
      <c r="E63" s="5"/>
      <c r="F63" s="5"/>
      <c r="G63" s="5"/>
      <c r="H63" s="5"/>
      <c r="I63" s="5"/>
      <c r="J63" s="5"/>
      <c r="K63" s="5"/>
      <c r="L63" s="5"/>
      <c r="M63" s="5"/>
      <c r="N63" s="5"/>
      <c r="O63" s="5"/>
      <c r="P63" s="5"/>
      <c r="Q63" s="5"/>
      <c r="R63" s="5"/>
      <c r="S63" s="5"/>
      <c r="T63" s="5"/>
      <c r="U63" s="5"/>
      <c r="V63" s="5"/>
      <c r="W63" s="5"/>
    </row>
    <row r="64" spans="1:23" ht="12.75">
      <c r="A64" s="5"/>
      <c r="B64" s="5"/>
      <c r="C64" s="191"/>
      <c r="D64" s="5"/>
      <c r="E64" s="5"/>
      <c r="F64" s="5"/>
      <c r="G64" s="5"/>
      <c r="H64" s="5"/>
      <c r="I64" s="5"/>
      <c r="J64" s="5"/>
      <c r="K64" s="5"/>
      <c r="L64" s="5"/>
      <c r="M64" s="5"/>
      <c r="N64" s="5"/>
      <c r="O64" s="5"/>
      <c r="P64" s="5"/>
      <c r="Q64" s="5"/>
      <c r="R64" s="5"/>
      <c r="S64" s="5"/>
      <c r="T64" s="5"/>
      <c r="U64" s="5"/>
      <c r="V64" s="5"/>
      <c r="W64" s="5"/>
    </row>
    <row r="65" spans="1:23" ht="12.75">
      <c r="A65" s="5"/>
      <c r="B65" s="5"/>
      <c r="C65" s="191"/>
      <c r="D65" s="5"/>
      <c r="E65" s="5"/>
      <c r="F65" s="5"/>
      <c r="G65" s="5"/>
      <c r="H65" s="5"/>
      <c r="I65" s="5"/>
      <c r="J65" s="5"/>
      <c r="K65" s="5"/>
      <c r="L65" s="5"/>
      <c r="M65" s="5"/>
      <c r="N65" s="5"/>
      <c r="O65" s="5"/>
      <c r="P65" s="5"/>
      <c r="Q65" s="5"/>
      <c r="R65" s="5"/>
      <c r="S65" s="5"/>
      <c r="T65" s="5"/>
      <c r="U65" s="5"/>
      <c r="V65" s="5"/>
      <c r="W65" s="5"/>
    </row>
    <row r="66" spans="1:23" ht="12.75">
      <c r="A66" s="5"/>
      <c r="B66" s="5"/>
      <c r="C66" s="191"/>
      <c r="D66" s="5"/>
      <c r="E66" s="5"/>
      <c r="F66" s="5"/>
      <c r="G66" s="5"/>
      <c r="H66" s="5"/>
      <c r="I66" s="5"/>
      <c r="J66" s="5"/>
      <c r="K66" s="5"/>
      <c r="L66" s="5"/>
      <c r="M66" s="5"/>
      <c r="N66" s="5"/>
      <c r="O66" s="5"/>
      <c r="P66" s="5"/>
      <c r="Q66" s="5"/>
      <c r="R66" s="5"/>
      <c r="S66" s="5"/>
      <c r="T66" s="5"/>
      <c r="U66" s="5"/>
      <c r="V66" s="5"/>
      <c r="W66" s="5"/>
    </row>
    <row r="67" spans="1:23" ht="12.75">
      <c r="A67" s="5"/>
      <c r="B67" s="5"/>
      <c r="C67" s="191"/>
      <c r="D67" s="5"/>
      <c r="E67" s="5"/>
      <c r="F67" s="5"/>
      <c r="G67" s="5"/>
      <c r="H67" s="5"/>
      <c r="I67" s="5"/>
      <c r="J67" s="5"/>
      <c r="K67" s="5"/>
      <c r="L67" s="5"/>
      <c r="M67" s="5"/>
      <c r="N67" s="5"/>
      <c r="O67" s="5"/>
      <c r="P67" s="5"/>
      <c r="Q67" s="5"/>
      <c r="R67" s="5"/>
      <c r="S67" s="5"/>
      <c r="T67" s="5"/>
      <c r="U67" s="5"/>
      <c r="V67" s="5"/>
      <c r="W67" s="5"/>
    </row>
    <row r="68" spans="1:23" ht="12.75">
      <c r="A68" s="5"/>
      <c r="B68" s="5"/>
      <c r="C68" s="191"/>
      <c r="D68" s="5"/>
      <c r="E68" s="5"/>
      <c r="F68" s="5"/>
      <c r="G68" s="5"/>
      <c r="H68" s="5"/>
      <c r="I68" s="5"/>
      <c r="J68" s="5"/>
      <c r="K68" s="5"/>
      <c r="L68" s="5"/>
      <c r="M68" s="5"/>
      <c r="N68" s="5"/>
      <c r="O68" s="5"/>
      <c r="P68" s="5"/>
      <c r="Q68" s="5"/>
      <c r="R68" s="5"/>
      <c r="S68" s="5"/>
      <c r="T68" s="5"/>
      <c r="U68" s="5"/>
      <c r="V68" s="5"/>
      <c r="W68" s="5"/>
    </row>
    <row r="69" spans="1:23" ht="12.75">
      <c r="A69" s="5"/>
      <c r="B69" s="5"/>
      <c r="C69" s="191"/>
      <c r="D69" s="5"/>
      <c r="E69" s="5"/>
      <c r="F69" s="5"/>
      <c r="G69" s="5"/>
      <c r="H69" s="5"/>
      <c r="I69" s="5"/>
      <c r="J69" s="5"/>
      <c r="K69" s="5"/>
      <c r="L69" s="5"/>
      <c r="M69" s="5"/>
      <c r="N69" s="5"/>
      <c r="O69" s="5"/>
      <c r="P69" s="5"/>
      <c r="Q69" s="5"/>
      <c r="R69" s="5"/>
      <c r="S69" s="5"/>
      <c r="T69" s="5"/>
      <c r="U69" s="5"/>
      <c r="V69" s="5"/>
      <c r="W69" s="5"/>
    </row>
    <row r="70" spans="1:23" ht="12.75">
      <c r="A70" s="5"/>
      <c r="B70" s="5"/>
      <c r="C70" s="191"/>
      <c r="D70" s="5"/>
      <c r="E70" s="5"/>
      <c r="F70" s="5"/>
      <c r="G70" s="5"/>
      <c r="H70" s="5"/>
      <c r="I70" s="5"/>
      <c r="J70" s="5"/>
      <c r="K70" s="5"/>
      <c r="L70" s="5"/>
      <c r="M70" s="5"/>
      <c r="N70" s="5"/>
      <c r="O70" s="5"/>
      <c r="P70" s="5"/>
      <c r="Q70" s="5"/>
      <c r="R70" s="5"/>
      <c r="S70" s="5"/>
      <c r="T70" s="5"/>
      <c r="U70" s="5"/>
      <c r="V70" s="5"/>
      <c r="W70" s="5"/>
    </row>
    <row r="71" spans="1:23" ht="12.75">
      <c r="A71" s="5"/>
      <c r="B71" s="5"/>
      <c r="C71" s="191"/>
      <c r="D71" s="5"/>
      <c r="E71" s="5"/>
      <c r="F71" s="5"/>
      <c r="G71" s="5"/>
      <c r="H71" s="5"/>
      <c r="I71" s="5"/>
      <c r="J71" s="5"/>
      <c r="K71" s="5"/>
      <c r="L71" s="5"/>
      <c r="M71" s="5"/>
      <c r="N71" s="5"/>
      <c r="O71" s="5"/>
      <c r="P71" s="5"/>
      <c r="Q71" s="5"/>
      <c r="R71" s="5"/>
      <c r="S71" s="5"/>
      <c r="T71" s="5"/>
      <c r="U71" s="5"/>
      <c r="V71" s="5"/>
      <c r="W71" s="5"/>
    </row>
    <row r="72" spans="1:23" ht="12.75">
      <c r="A72" s="5"/>
      <c r="B72" s="5"/>
      <c r="C72" s="191"/>
      <c r="D72" s="5"/>
      <c r="E72" s="5"/>
      <c r="F72" s="5"/>
      <c r="G72" s="5"/>
      <c r="H72" s="5"/>
      <c r="I72" s="5"/>
      <c r="J72" s="5"/>
      <c r="K72" s="5"/>
      <c r="L72" s="5"/>
      <c r="M72" s="5"/>
      <c r="N72" s="5"/>
      <c r="O72" s="5"/>
      <c r="P72" s="5"/>
      <c r="Q72" s="5"/>
      <c r="R72" s="5"/>
      <c r="S72" s="5"/>
      <c r="T72" s="5"/>
      <c r="U72" s="5"/>
      <c r="V72" s="5"/>
      <c r="W72" s="5"/>
    </row>
    <row r="73" spans="1:14" ht="12.75">
      <c r="A73" s="1"/>
      <c r="B73" s="1"/>
      <c r="C73" s="192"/>
      <c r="D73" s="1"/>
      <c r="E73" s="1"/>
      <c r="F73" s="1"/>
      <c r="G73" s="1"/>
      <c r="H73" s="1"/>
      <c r="I73" s="1"/>
      <c r="J73" s="1"/>
      <c r="K73" s="1"/>
      <c r="L73" s="1"/>
      <c r="M73" s="1"/>
      <c r="N73" s="1"/>
    </row>
    <row r="74" spans="1:14" ht="12.75">
      <c r="A74" s="1"/>
      <c r="B74" s="1"/>
      <c r="C74" s="192"/>
      <c r="D74" s="1"/>
      <c r="E74" s="1"/>
      <c r="F74" s="1"/>
      <c r="G74" s="1"/>
      <c r="H74" s="1"/>
      <c r="I74" s="1"/>
      <c r="J74" s="1"/>
      <c r="K74" s="1"/>
      <c r="L74" s="1"/>
      <c r="M74" s="1"/>
      <c r="N74" s="1"/>
    </row>
    <row r="75" spans="1:14" ht="12.75">
      <c r="A75" s="1"/>
      <c r="B75" s="1"/>
      <c r="C75" s="192"/>
      <c r="D75" s="1"/>
      <c r="E75" s="1"/>
      <c r="F75" s="1"/>
      <c r="G75" s="1"/>
      <c r="H75" s="1"/>
      <c r="I75" s="1"/>
      <c r="J75" s="1"/>
      <c r="K75" s="1"/>
      <c r="L75" s="1"/>
      <c r="M75" s="1"/>
      <c r="N75" s="1"/>
    </row>
    <row r="76" spans="1:14" ht="12.75">
      <c r="A76" s="1"/>
      <c r="B76" s="1"/>
      <c r="C76" s="192"/>
      <c r="D76" s="1"/>
      <c r="E76" s="1"/>
      <c r="F76" s="1"/>
      <c r="G76" s="1"/>
      <c r="H76" s="1"/>
      <c r="I76" s="1"/>
      <c r="J76" s="1"/>
      <c r="K76" s="1"/>
      <c r="L76" s="1"/>
      <c r="M76" s="1"/>
      <c r="N76" s="1"/>
    </row>
    <row r="77" spans="1:14" ht="12.75">
      <c r="A77" s="1"/>
      <c r="B77" s="1"/>
      <c r="C77" s="192"/>
      <c r="D77" s="1"/>
      <c r="E77" s="1"/>
      <c r="F77" s="1"/>
      <c r="G77" s="1"/>
      <c r="H77" s="1"/>
      <c r="I77" s="1"/>
      <c r="J77" s="1"/>
      <c r="K77" s="1"/>
      <c r="L77" s="1"/>
      <c r="M77" s="1"/>
      <c r="N77" s="1"/>
    </row>
    <row r="78" spans="1:14" ht="12.75">
      <c r="A78" s="1"/>
      <c r="B78" s="1"/>
      <c r="C78" s="192"/>
      <c r="D78" s="1"/>
      <c r="E78" s="1"/>
      <c r="F78" s="1"/>
      <c r="G78" s="1"/>
      <c r="H78" s="1"/>
      <c r="I78" s="1"/>
      <c r="J78" s="1"/>
      <c r="K78" s="1"/>
      <c r="L78" s="1"/>
      <c r="M78" s="1"/>
      <c r="N78" s="1"/>
    </row>
    <row r="79" spans="1:14" ht="12.75">
      <c r="A79" s="1"/>
      <c r="B79" s="1"/>
      <c r="C79" s="192"/>
      <c r="D79" s="1"/>
      <c r="E79" s="1"/>
      <c r="F79" s="1"/>
      <c r="G79" s="1"/>
      <c r="H79" s="1"/>
      <c r="I79" s="1"/>
      <c r="J79" s="1"/>
      <c r="K79" s="1"/>
      <c r="L79" s="1"/>
      <c r="M79" s="1"/>
      <c r="N79" s="1"/>
    </row>
    <row r="80" spans="1:14" ht="12.75">
      <c r="A80" s="1"/>
      <c r="B80" s="1"/>
      <c r="C80" s="192"/>
      <c r="D80" s="1"/>
      <c r="E80" s="1"/>
      <c r="F80" s="1"/>
      <c r="G80" s="1"/>
      <c r="H80" s="1"/>
      <c r="I80" s="1"/>
      <c r="J80" s="1"/>
      <c r="K80" s="1"/>
      <c r="L80" s="1"/>
      <c r="M80" s="1"/>
      <c r="N80" s="1"/>
    </row>
    <row r="81" spans="1:14" ht="12.75">
      <c r="A81" s="1"/>
      <c r="B81" s="1"/>
      <c r="C81" s="192"/>
      <c r="D81" s="1"/>
      <c r="E81" s="1"/>
      <c r="F81" s="1"/>
      <c r="G81" s="1"/>
      <c r="H81" s="1"/>
      <c r="I81" s="1"/>
      <c r="J81" s="1"/>
      <c r="K81" s="1"/>
      <c r="L81" s="1"/>
      <c r="M81" s="1"/>
      <c r="N81" s="1"/>
    </row>
    <row r="82" spans="1:14" ht="12.75">
      <c r="A82" s="1"/>
      <c r="B82" s="1"/>
      <c r="C82" s="192"/>
      <c r="D82" s="1"/>
      <c r="E82" s="1"/>
      <c r="F82" s="1"/>
      <c r="G82" s="1"/>
      <c r="H82" s="1"/>
      <c r="I82" s="1"/>
      <c r="J82" s="1"/>
      <c r="K82" s="1"/>
      <c r="L82" s="1"/>
      <c r="M82" s="1"/>
      <c r="N82" s="1"/>
    </row>
    <row r="83" spans="1:14" ht="12.75">
      <c r="A83" s="1"/>
      <c r="B83" s="1"/>
      <c r="C83" s="192"/>
      <c r="D83" s="1"/>
      <c r="E83" s="1"/>
      <c r="F83" s="1"/>
      <c r="G83" s="1"/>
      <c r="H83" s="1"/>
      <c r="I83" s="1"/>
      <c r="J83" s="1"/>
      <c r="K83" s="1"/>
      <c r="L83" s="1"/>
      <c r="M83" s="1"/>
      <c r="N83" s="1"/>
    </row>
    <row r="84" spans="1:14" ht="12.75">
      <c r="A84" s="1"/>
      <c r="B84" s="1"/>
      <c r="C84" s="192"/>
      <c r="D84" s="1"/>
      <c r="E84" s="1"/>
      <c r="F84" s="1"/>
      <c r="G84" s="1"/>
      <c r="H84" s="1"/>
      <c r="I84" s="1"/>
      <c r="J84" s="1"/>
      <c r="K84" s="1"/>
      <c r="L84" s="1"/>
      <c r="M84" s="1"/>
      <c r="N84" s="1"/>
    </row>
  </sheetData>
  <sheetProtection/>
  <mergeCells count="11">
    <mergeCell ref="D7:D9"/>
    <mergeCell ref="E7:E9"/>
    <mergeCell ref="F7:F9"/>
    <mergeCell ref="G7:G9"/>
    <mergeCell ref="H7:H9"/>
    <mergeCell ref="J7:K8"/>
    <mergeCell ref="L7:M8"/>
    <mergeCell ref="N7:N9"/>
    <mergeCell ref="J10:K10"/>
    <mergeCell ref="L10:M10"/>
    <mergeCell ref="I7:I9"/>
  </mergeCells>
  <printOptions horizontalCentered="1"/>
  <pageMargins left="0.3937007874015748" right="0.3937007874015748" top="0.3937007874015748" bottom="0.3937007874015748" header="0.5118110236220472" footer="0.31496062992125984"/>
  <pageSetup horizontalDpi="300" verticalDpi="300" orientation="landscape" paperSize="9" scale="72" r:id="rId1"/>
  <headerFooter alignWithMargins="0">
    <oddFooter>&amp;C&amp;P. oldal</oddFooter>
  </headerFooter>
</worksheet>
</file>

<file path=xl/worksheets/sheet5.xml><?xml version="1.0" encoding="utf-8"?>
<worksheet xmlns="http://schemas.openxmlformats.org/spreadsheetml/2006/main" xmlns:r="http://schemas.openxmlformats.org/officeDocument/2006/relationships">
  <dimension ref="A1:DM229"/>
  <sheetViews>
    <sheetView zoomScalePageLayoutView="0" workbookViewId="0" topLeftCell="A1">
      <selection activeCell="A1" sqref="A1"/>
    </sheetView>
  </sheetViews>
  <sheetFormatPr defaultColWidth="9.140625" defaultRowHeight="12.75"/>
  <cols>
    <col min="1" max="1" width="33.28125" style="316" customWidth="1"/>
    <col min="2" max="2" width="8.57421875" style="316" customWidth="1"/>
    <col min="3" max="3" width="13.421875" style="316" customWidth="1"/>
    <col min="4" max="4" width="14.421875" style="316" customWidth="1"/>
    <col min="5" max="5" width="13.7109375" style="316" customWidth="1"/>
    <col min="6" max="6" width="13.28125" style="316" customWidth="1"/>
    <col min="7" max="7" width="11.00390625" style="316" customWidth="1"/>
    <col min="8" max="8" width="10.28125" style="316" customWidth="1"/>
    <col min="9" max="9" width="10.421875" style="316" customWidth="1"/>
    <col min="10" max="10" width="9.421875" style="316" customWidth="1"/>
    <col min="11" max="12" width="10.57421875" style="316" customWidth="1"/>
    <col min="13" max="13" width="8.421875" style="316" customWidth="1"/>
    <col min="14" max="14" width="9.7109375" style="316" hidden="1" customWidth="1"/>
    <col min="15" max="15" width="10.57421875" style="317" customWidth="1"/>
    <col min="16" max="16384" width="9.140625" style="316" customWidth="1"/>
  </cols>
  <sheetData>
    <row r="1" spans="1:15" ht="15.75">
      <c r="A1" s="310" t="s">
        <v>692</v>
      </c>
      <c r="B1" s="311"/>
      <c r="C1" s="310"/>
      <c r="D1" s="310"/>
      <c r="E1" s="310"/>
      <c r="F1" s="310"/>
      <c r="G1" s="310"/>
      <c r="H1" s="310"/>
      <c r="I1" s="312"/>
      <c r="J1" s="313"/>
      <c r="K1" s="313"/>
      <c r="L1" s="312"/>
      <c r="M1" s="314"/>
      <c r="N1" s="315"/>
      <c r="O1" s="316"/>
    </row>
    <row r="2" spans="1:15" ht="15.75">
      <c r="A2" s="571"/>
      <c r="B2" s="572"/>
      <c r="C2" s="571"/>
      <c r="D2" s="571"/>
      <c r="E2" s="571"/>
      <c r="F2" s="571"/>
      <c r="G2" s="571"/>
      <c r="H2" s="571"/>
      <c r="I2" s="573"/>
      <c r="J2" s="574"/>
      <c r="K2" s="574"/>
      <c r="L2" s="573"/>
      <c r="M2" s="575"/>
      <c r="N2" s="576"/>
      <c r="O2" s="577"/>
    </row>
    <row r="3" spans="1:15" ht="15.75">
      <c r="A3" s="616" t="s">
        <v>486</v>
      </c>
      <c r="B3" s="616"/>
      <c r="C3" s="616"/>
      <c r="D3" s="616"/>
      <c r="E3" s="616"/>
      <c r="F3" s="616"/>
      <c r="G3" s="616"/>
      <c r="H3" s="616"/>
      <c r="I3" s="616"/>
      <c r="J3" s="616"/>
      <c r="K3" s="616"/>
      <c r="L3" s="616"/>
      <c r="M3" s="616"/>
      <c r="N3" s="616"/>
      <c r="O3" s="616"/>
    </row>
    <row r="4" spans="1:15" ht="15.75">
      <c r="A4" s="617" t="s">
        <v>677</v>
      </c>
      <c r="B4" s="617"/>
      <c r="C4" s="617"/>
      <c r="D4" s="617"/>
      <c r="E4" s="617"/>
      <c r="F4" s="617"/>
      <c r="G4" s="617"/>
      <c r="H4" s="617"/>
      <c r="I4" s="617"/>
      <c r="J4" s="617"/>
      <c r="K4" s="617"/>
      <c r="L4" s="617"/>
      <c r="M4" s="617"/>
      <c r="N4" s="617"/>
      <c r="O4" s="617"/>
    </row>
    <row r="5" spans="1:15" ht="15.75">
      <c r="A5" s="616" t="s">
        <v>2</v>
      </c>
      <c r="B5" s="616"/>
      <c r="C5" s="616"/>
      <c r="D5" s="616"/>
      <c r="E5" s="616"/>
      <c r="F5" s="616"/>
      <c r="G5" s="616"/>
      <c r="H5" s="616"/>
      <c r="I5" s="616"/>
      <c r="J5" s="616"/>
      <c r="K5" s="616"/>
      <c r="L5" s="616"/>
      <c r="M5" s="616"/>
      <c r="N5" s="616"/>
      <c r="O5" s="616"/>
    </row>
    <row r="6" spans="1:15" ht="15.75">
      <c r="A6" s="579"/>
      <c r="B6" s="573"/>
      <c r="C6" s="579"/>
      <c r="D6" s="579"/>
      <c r="E6" s="579"/>
      <c r="F6" s="578"/>
      <c r="G6" s="578"/>
      <c r="H6" s="579"/>
      <c r="I6" s="579"/>
      <c r="J6" s="579"/>
      <c r="K6" s="575"/>
      <c r="L6" s="575"/>
      <c r="M6" s="575"/>
      <c r="N6" s="575"/>
      <c r="O6" s="580"/>
    </row>
    <row r="7" spans="1:15" ht="16.5" customHeight="1">
      <c r="A7" s="579"/>
      <c r="B7" s="573"/>
      <c r="C7" s="579"/>
      <c r="D7" s="579"/>
      <c r="E7" s="579"/>
      <c r="F7" s="578"/>
      <c r="G7" s="578"/>
      <c r="H7" s="579"/>
      <c r="I7" s="579"/>
      <c r="J7" s="579"/>
      <c r="K7" s="575"/>
      <c r="L7" s="575"/>
      <c r="M7" s="575"/>
      <c r="N7" s="575"/>
      <c r="O7" s="580"/>
    </row>
    <row r="8" spans="1:15" ht="15" customHeight="1">
      <c r="A8" s="314"/>
      <c r="C8" s="314"/>
      <c r="D8" s="314"/>
      <c r="E8" s="314"/>
      <c r="F8" s="314"/>
      <c r="G8" s="314"/>
      <c r="H8" s="314"/>
      <c r="I8" s="314"/>
      <c r="J8" s="314"/>
      <c r="K8" s="618" t="s">
        <v>28</v>
      </c>
      <c r="L8" s="618"/>
      <c r="M8" s="618"/>
      <c r="N8" s="618"/>
      <c r="O8" s="618"/>
    </row>
    <row r="9" spans="1:15" ht="15">
      <c r="A9" s="318" t="s">
        <v>29</v>
      </c>
      <c r="B9" s="607" t="s">
        <v>487</v>
      </c>
      <c r="C9" s="607" t="s">
        <v>488</v>
      </c>
      <c r="D9" s="607" t="s">
        <v>211</v>
      </c>
      <c r="E9" s="607" t="s">
        <v>206</v>
      </c>
      <c r="F9" s="607" t="s">
        <v>207</v>
      </c>
      <c r="G9" s="607" t="s">
        <v>160</v>
      </c>
      <c r="H9" s="607" t="s">
        <v>179</v>
      </c>
      <c r="I9" s="607" t="s">
        <v>489</v>
      </c>
      <c r="J9" s="612" t="s">
        <v>208</v>
      </c>
      <c r="K9" s="613"/>
      <c r="L9" s="612" t="s">
        <v>209</v>
      </c>
      <c r="M9" s="613"/>
      <c r="N9" s="607" t="s">
        <v>210</v>
      </c>
      <c r="O9" s="607" t="s">
        <v>490</v>
      </c>
    </row>
    <row r="10" spans="1:15" ht="15">
      <c r="A10" s="319" t="s">
        <v>31</v>
      </c>
      <c r="B10" s="608"/>
      <c r="C10" s="608"/>
      <c r="D10" s="608"/>
      <c r="E10" s="608"/>
      <c r="F10" s="608"/>
      <c r="G10" s="608"/>
      <c r="H10" s="608"/>
      <c r="I10" s="608"/>
      <c r="J10" s="614"/>
      <c r="K10" s="615"/>
      <c r="L10" s="614"/>
      <c r="M10" s="615"/>
      <c r="N10" s="608"/>
      <c r="O10" s="608"/>
    </row>
    <row r="11" spans="1:15" ht="15">
      <c r="A11" s="320"/>
      <c r="B11" s="609"/>
      <c r="C11" s="609"/>
      <c r="D11" s="609"/>
      <c r="E11" s="609"/>
      <c r="F11" s="609"/>
      <c r="G11" s="609"/>
      <c r="H11" s="609"/>
      <c r="I11" s="609"/>
      <c r="J11" s="321" t="s">
        <v>164</v>
      </c>
      <c r="K11" s="321" t="s">
        <v>126</v>
      </c>
      <c r="L11" s="321" t="s">
        <v>164</v>
      </c>
      <c r="M11" s="321" t="s">
        <v>126</v>
      </c>
      <c r="N11" s="609"/>
      <c r="O11" s="609"/>
    </row>
    <row r="12" spans="1:15" ht="15">
      <c r="A12" s="318" t="s">
        <v>8</v>
      </c>
      <c r="B12" s="318" t="s">
        <v>9</v>
      </c>
      <c r="C12" s="318" t="s">
        <v>10</v>
      </c>
      <c r="D12" s="318"/>
      <c r="E12" s="318" t="s">
        <v>11</v>
      </c>
      <c r="F12" s="318" t="s">
        <v>12</v>
      </c>
      <c r="G12" s="322" t="s">
        <v>13</v>
      </c>
      <c r="H12" s="318" t="s">
        <v>14</v>
      </c>
      <c r="I12" s="322" t="s">
        <v>15</v>
      </c>
      <c r="J12" s="610" t="s">
        <v>16</v>
      </c>
      <c r="K12" s="611"/>
      <c r="L12" s="610" t="s">
        <v>17</v>
      </c>
      <c r="M12" s="611"/>
      <c r="N12" s="319">
        <v>11</v>
      </c>
      <c r="O12" s="322">
        <v>11</v>
      </c>
    </row>
    <row r="13" spans="1:18" ht="15">
      <c r="A13" s="323" t="s">
        <v>491</v>
      </c>
      <c r="B13" s="324" t="s">
        <v>492</v>
      </c>
      <c r="C13" s="325"/>
      <c r="D13" s="325"/>
      <c r="E13" s="325"/>
      <c r="F13" s="326"/>
      <c r="G13" s="325"/>
      <c r="H13" s="326"/>
      <c r="I13" s="325"/>
      <c r="J13" s="326"/>
      <c r="K13" s="325"/>
      <c r="L13" s="326"/>
      <c r="M13" s="325"/>
      <c r="N13" s="327"/>
      <c r="O13" s="325"/>
      <c r="P13" s="328"/>
      <c r="Q13" s="328"/>
      <c r="R13" s="328"/>
    </row>
    <row r="14" spans="1:18" ht="15">
      <c r="A14" s="329" t="s">
        <v>48</v>
      </c>
      <c r="B14" s="329"/>
      <c r="C14" s="327">
        <f>SUM(D14:O14)</f>
        <v>139810</v>
      </c>
      <c r="D14" s="327">
        <f>'[1]5.3'!C13-'4.3'!E14-'4.3'!F14-'4.3'!G14-'4.3'!H14-'4.3'!I14-'4.3'!J14-'4.3'!K14-'4.3'!L14-'4.3'!M14-'4.3'!O14</f>
        <v>138381</v>
      </c>
      <c r="E14" s="327"/>
      <c r="F14" s="327"/>
      <c r="G14" s="327"/>
      <c r="H14" s="327">
        <v>1429</v>
      </c>
      <c r="I14" s="327"/>
      <c r="J14" s="327"/>
      <c r="K14" s="327"/>
      <c r="L14" s="327"/>
      <c r="M14" s="327"/>
      <c r="N14" s="330"/>
      <c r="O14" s="327"/>
      <c r="P14" s="328">
        <f aca="true" t="shared" si="0" ref="P14:P30">SUM(D14:O14)</f>
        <v>139810</v>
      </c>
      <c r="Q14" s="328">
        <f>P14-C14</f>
        <v>0</v>
      </c>
      <c r="R14" s="328">
        <f>C14-'[1]5.3'!C13</f>
        <v>0</v>
      </c>
    </row>
    <row r="15" spans="1:18" ht="15">
      <c r="A15" s="329" t="s">
        <v>643</v>
      </c>
      <c r="B15" s="329"/>
      <c r="C15" s="327">
        <f>SUM(D15:O15)</f>
        <v>1503</v>
      </c>
      <c r="D15" s="327"/>
      <c r="E15" s="327"/>
      <c r="F15" s="327"/>
      <c r="G15" s="327"/>
      <c r="H15" s="416"/>
      <c r="I15" s="327"/>
      <c r="J15" s="327"/>
      <c r="K15" s="420"/>
      <c r="L15" s="416"/>
      <c r="M15" s="327"/>
      <c r="N15" s="327"/>
      <c r="O15" s="327">
        <v>1503</v>
      </c>
      <c r="P15" s="328">
        <f t="shared" si="0"/>
        <v>1503</v>
      </c>
      <c r="Q15" s="328"/>
      <c r="R15" s="328"/>
    </row>
    <row r="16" spans="1:18" ht="15">
      <c r="A16" s="329" t="s">
        <v>642</v>
      </c>
      <c r="B16" s="329"/>
      <c r="C16" s="327">
        <f>SUM(D16:O16)</f>
        <v>1503</v>
      </c>
      <c r="D16" s="327"/>
      <c r="E16" s="327"/>
      <c r="F16" s="327"/>
      <c r="G16" s="327"/>
      <c r="H16" s="416"/>
      <c r="I16" s="327"/>
      <c r="J16" s="327"/>
      <c r="K16" s="420"/>
      <c r="L16" s="416"/>
      <c r="M16" s="327"/>
      <c r="N16" s="327"/>
      <c r="O16" s="327">
        <f>O15</f>
        <v>1503</v>
      </c>
      <c r="P16" s="328">
        <f t="shared" si="0"/>
        <v>1503</v>
      </c>
      <c r="Q16" s="328"/>
      <c r="R16" s="328"/>
    </row>
    <row r="17" spans="1:18" ht="15">
      <c r="A17" s="417" t="s">
        <v>574</v>
      </c>
      <c r="B17" s="329"/>
      <c r="C17" s="330">
        <f>SUM(C14+C16)</f>
        <v>141313</v>
      </c>
      <c r="D17" s="330">
        <f aca="true" t="shared" si="1" ref="D17:O17">SUM(D14+D16)</f>
        <v>138381</v>
      </c>
      <c r="E17" s="330">
        <f t="shared" si="1"/>
        <v>0</v>
      </c>
      <c r="F17" s="330">
        <f t="shared" si="1"/>
        <v>0</v>
      </c>
      <c r="G17" s="330">
        <f t="shared" si="1"/>
        <v>0</v>
      </c>
      <c r="H17" s="330">
        <f t="shared" si="1"/>
        <v>1429</v>
      </c>
      <c r="I17" s="330">
        <f t="shared" si="1"/>
        <v>0</v>
      </c>
      <c r="J17" s="330">
        <f t="shared" si="1"/>
        <v>0</v>
      </c>
      <c r="K17" s="330">
        <f t="shared" si="1"/>
        <v>0</v>
      </c>
      <c r="L17" s="330">
        <f t="shared" si="1"/>
        <v>0</v>
      </c>
      <c r="M17" s="330">
        <f t="shared" si="1"/>
        <v>0</v>
      </c>
      <c r="N17" s="330">
        <f t="shared" si="1"/>
        <v>0</v>
      </c>
      <c r="O17" s="330">
        <f t="shared" si="1"/>
        <v>1503</v>
      </c>
      <c r="P17" s="328">
        <f t="shared" si="0"/>
        <v>141313</v>
      </c>
      <c r="Q17" s="328"/>
      <c r="R17" s="328"/>
    </row>
    <row r="18" spans="1:18" ht="15">
      <c r="A18" s="331" t="s">
        <v>493</v>
      </c>
      <c r="B18" s="324" t="s">
        <v>492</v>
      </c>
      <c r="C18" s="327"/>
      <c r="D18" s="327"/>
      <c r="E18" s="327"/>
      <c r="F18" s="332"/>
      <c r="G18" s="327"/>
      <c r="H18" s="332"/>
      <c r="I18" s="327"/>
      <c r="J18" s="332"/>
      <c r="K18" s="327"/>
      <c r="L18" s="332"/>
      <c r="M18" s="327"/>
      <c r="N18" s="327"/>
      <c r="O18" s="419"/>
      <c r="P18" s="328">
        <f t="shared" si="0"/>
        <v>0</v>
      </c>
      <c r="Q18" s="328">
        <f>P18-C18</f>
        <v>0</v>
      </c>
      <c r="R18" s="328" t="e">
        <f>C18-'[1]5.3'!C14</f>
        <v>#REF!</v>
      </c>
    </row>
    <row r="19" spans="1:18" ht="15">
      <c r="A19" s="329" t="s">
        <v>48</v>
      </c>
      <c r="B19" s="329"/>
      <c r="C19" s="327">
        <f>SUM(D19:O19)</f>
        <v>129512</v>
      </c>
      <c r="D19" s="327">
        <f>'[1]5.3'!C15-'4.3'!E19-'4.3'!F19-'4.3'!G19-'4.3'!H19-'4.3'!I19-'4.3'!J19-'4.3'!K19-'4.3'!L19-'4.3'!M19-'4.3'!O19</f>
        <v>127868</v>
      </c>
      <c r="E19" s="327"/>
      <c r="F19" s="327"/>
      <c r="G19" s="327"/>
      <c r="H19" s="332">
        <v>1644</v>
      </c>
      <c r="I19" s="327"/>
      <c r="J19" s="327"/>
      <c r="K19" s="327"/>
      <c r="L19" s="332"/>
      <c r="M19" s="327"/>
      <c r="N19" s="330"/>
      <c r="O19" s="327"/>
      <c r="P19" s="328">
        <f t="shared" si="0"/>
        <v>129512</v>
      </c>
      <c r="Q19" s="328">
        <f>P19-C19</f>
        <v>0</v>
      </c>
      <c r="R19" s="328">
        <f>C19-'[1]5.3'!C15</f>
        <v>0</v>
      </c>
    </row>
    <row r="20" spans="1:18" ht="15">
      <c r="A20" s="329" t="s">
        <v>644</v>
      </c>
      <c r="B20" s="329"/>
      <c r="C20" s="327">
        <f>SUM(D20:O20)</f>
        <v>1635</v>
      </c>
      <c r="D20" s="327"/>
      <c r="E20" s="327"/>
      <c r="F20" s="327"/>
      <c r="G20" s="327"/>
      <c r="H20" s="332"/>
      <c r="I20" s="327"/>
      <c r="J20" s="327"/>
      <c r="K20" s="420"/>
      <c r="L20" s="332"/>
      <c r="M20" s="327"/>
      <c r="N20" s="327"/>
      <c r="O20" s="327">
        <v>1635</v>
      </c>
      <c r="P20" s="328">
        <f t="shared" si="0"/>
        <v>1635</v>
      </c>
      <c r="Q20" s="328"/>
      <c r="R20" s="328"/>
    </row>
    <row r="21" spans="1:18" ht="15">
      <c r="A21" s="329" t="s">
        <v>642</v>
      </c>
      <c r="B21" s="329"/>
      <c r="C21" s="327">
        <f>SUM(D21:O21)</f>
        <v>1635</v>
      </c>
      <c r="D21" s="327"/>
      <c r="E21" s="327"/>
      <c r="F21" s="327"/>
      <c r="G21" s="327"/>
      <c r="H21" s="332"/>
      <c r="I21" s="327"/>
      <c r="J21" s="327"/>
      <c r="K21" s="420"/>
      <c r="L21" s="332"/>
      <c r="M21" s="327"/>
      <c r="N21" s="327"/>
      <c r="O21" s="327">
        <f>O20</f>
        <v>1635</v>
      </c>
      <c r="P21" s="328">
        <f t="shared" si="0"/>
        <v>1635</v>
      </c>
      <c r="Q21" s="328"/>
      <c r="R21" s="328"/>
    </row>
    <row r="22" spans="1:18" ht="15">
      <c r="A22" s="417" t="s">
        <v>574</v>
      </c>
      <c r="B22" s="329"/>
      <c r="C22" s="330">
        <f>C19+C21</f>
        <v>131147</v>
      </c>
      <c r="D22" s="330">
        <f aca="true" t="shared" si="2" ref="D22:O22">D19+D21</f>
        <v>127868</v>
      </c>
      <c r="E22" s="330">
        <f t="shared" si="2"/>
        <v>0</v>
      </c>
      <c r="F22" s="330">
        <f t="shared" si="2"/>
        <v>0</v>
      </c>
      <c r="G22" s="330">
        <f t="shared" si="2"/>
        <v>0</v>
      </c>
      <c r="H22" s="330">
        <f t="shared" si="2"/>
        <v>1644</v>
      </c>
      <c r="I22" s="330">
        <f t="shared" si="2"/>
        <v>0</v>
      </c>
      <c r="J22" s="330">
        <f t="shared" si="2"/>
        <v>0</v>
      </c>
      <c r="K22" s="330">
        <f t="shared" si="2"/>
        <v>0</v>
      </c>
      <c r="L22" s="330">
        <f t="shared" si="2"/>
        <v>0</v>
      </c>
      <c r="M22" s="330">
        <f t="shared" si="2"/>
        <v>0</v>
      </c>
      <c r="N22" s="330">
        <f t="shared" si="2"/>
        <v>0</v>
      </c>
      <c r="O22" s="330">
        <f t="shared" si="2"/>
        <v>1635</v>
      </c>
      <c r="P22" s="328">
        <f t="shared" si="0"/>
        <v>131147</v>
      </c>
      <c r="Q22" s="328"/>
      <c r="R22" s="328"/>
    </row>
    <row r="23" spans="1:18" ht="15">
      <c r="A23" s="331" t="s">
        <v>494</v>
      </c>
      <c r="B23" s="324" t="s">
        <v>492</v>
      </c>
      <c r="C23" s="327"/>
      <c r="D23" s="327"/>
      <c r="E23" s="327"/>
      <c r="F23" s="332"/>
      <c r="G23" s="327"/>
      <c r="H23" s="332"/>
      <c r="I23" s="327"/>
      <c r="J23" s="332"/>
      <c r="K23" s="327"/>
      <c r="L23" s="332"/>
      <c r="M23" s="327"/>
      <c r="N23" s="327"/>
      <c r="O23" s="327"/>
      <c r="P23" s="328">
        <f t="shared" si="0"/>
        <v>0</v>
      </c>
      <c r="Q23" s="328">
        <f>P23-C23</f>
        <v>0</v>
      </c>
      <c r="R23" s="328" t="e">
        <f>C23-'[1]5.3'!C16</f>
        <v>#REF!</v>
      </c>
    </row>
    <row r="24" spans="1:18" s="333" customFormat="1" ht="15">
      <c r="A24" s="329" t="s">
        <v>48</v>
      </c>
      <c r="B24" s="329"/>
      <c r="C24" s="327">
        <f>SUM(D24:O24)</f>
        <v>72137</v>
      </c>
      <c r="D24" s="327">
        <f>'[1]5.3'!C17-'4.3'!E24-'4.3'!F24-'4.3'!G24-'4.3'!H24-'4.3'!I24-'4.3'!J24-'4.3'!K24-'4.3'!L24-'4.3'!M24-'4.3'!O24</f>
        <v>70602</v>
      </c>
      <c r="E24" s="327"/>
      <c r="F24" s="327"/>
      <c r="G24" s="327"/>
      <c r="H24" s="332">
        <v>1535</v>
      </c>
      <c r="I24" s="327"/>
      <c r="J24" s="332"/>
      <c r="K24" s="327"/>
      <c r="L24" s="327"/>
      <c r="M24" s="327"/>
      <c r="N24" s="330"/>
      <c r="O24" s="327"/>
      <c r="P24" s="328">
        <f t="shared" si="0"/>
        <v>72137</v>
      </c>
      <c r="Q24" s="328">
        <f>P24-C24</f>
        <v>0</v>
      </c>
      <c r="R24" s="328">
        <f>C24-'[1]5.3'!C17</f>
        <v>0</v>
      </c>
    </row>
    <row r="25" spans="1:18" s="336" customFormat="1" ht="15">
      <c r="A25" s="329" t="s">
        <v>645</v>
      </c>
      <c r="B25" s="329"/>
      <c r="C25" s="327">
        <f>SUM(D25:O25)</f>
        <v>1370</v>
      </c>
      <c r="D25" s="327"/>
      <c r="E25" s="327"/>
      <c r="F25" s="327"/>
      <c r="G25" s="327"/>
      <c r="H25" s="332"/>
      <c r="I25" s="420"/>
      <c r="J25" s="332"/>
      <c r="K25" s="327"/>
      <c r="L25" s="416"/>
      <c r="M25" s="327"/>
      <c r="N25" s="327"/>
      <c r="O25" s="327">
        <v>1370</v>
      </c>
      <c r="P25" s="328">
        <f t="shared" si="0"/>
        <v>1370</v>
      </c>
      <c r="Q25" s="328"/>
      <c r="R25" s="328"/>
    </row>
    <row r="26" spans="1:18" s="336" customFormat="1" ht="15">
      <c r="A26" s="329" t="s">
        <v>646</v>
      </c>
      <c r="B26" s="329"/>
      <c r="C26" s="327">
        <f>SUM(D26:O26)</f>
        <v>0</v>
      </c>
      <c r="D26" s="327">
        <v>-80</v>
      </c>
      <c r="E26" s="327"/>
      <c r="F26" s="327"/>
      <c r="G26" s="327"/>
      <c r="H26" s="332"/>
      <c r="I26" s="420"/>
      <c r="J26" s="332"/>
      <c r="K26" s="327"/>
      <c r="L26" s="416"/>
      <c r="M26" s="327"/>
      <c r="N26" s="327"/>
      <c r="O26" s="327">
        <v>80</v>
      </c>
      <c r="P26" s="328">
        <f t="shared" si="0"/>
        <v>0</v>
      </c>
      <c r="Q26" s="328"/>
      <c r="R26" s="328"/>
    </row>
    <row r="27" spans="1:18" s="336" customFormat="1" ht="15">
      <c r="A27" s="329" t="s">
        <v>642</v>
      </c>
      <c r="B27" s="329"/>
      <c r="C27" s="327">
        <f>SUM(D27:O27)</f>
        <v>1370</v>
      </c>
      <c r="D27" s="327">
        <f>D26</f>
        <v>-80</v>
      </c>
      <c r="E27" s="327"/>
      <c r="F27" s="327"/>
      <c r="G27" s="327"/>
      <c r="H27" s="332"/>
      <c r="I27" s="420"/>
      <c r="J27" s="332"/>
      <c r="K27" s="327"/>
      <c r="L27" s="416"/>
      <c r="M27" s="327"/>
      <c r="N27" s="327"/>
      <c r="O27" s="327">
        <f>O25+O26</f>
        <v>1450</v>
      </c>
      <c r="P27" s="328">
        <f t="shared" si="0"/>
        <v>1370</v>
      </c>
      <c r="Q27" s="328"/>
      <c r="R27" s="328"/>
    </row>
    <row r="28" spans="1:18" ht="15">
      <c r="A28" s="413" t="s">
        <v>574</v>
      </c>
      <c r="B28" s="413"/>
      <c r="C28" s="330">
        <f>C24+C27</f>
        <v>73507</v>
      </c>
      <c r="D28" s="330">
        <f aca="true" t="shared" si="3" ref="D28:O28">D24+D27</f>
        <v>70522</v>
      </c>
      <c r="E28" s="330">
        <f t="shared" si="3"/>
        <v>0</v>
      </c>
      <c r="F28" s="330">
        <f t="shared" si="3"/>
        <v>0</v>
      </c>
      <c r="G28" s="330">
        <f t="shared" si="3"/>
        <v>0</v>
      </c>
      <c r="H28" s="330">
        <f t="shared" si="3"/>
        <v>1535</v>
      </c>
      <c r="I28" s="330">
        <f t="shared" si="3"/>
        <v>0</v>
      </c>
      <c r="J28" s="330">
        <f t="shared" si="3"/>
        <v>0</v>
      </c>
      <c r="K28" s="330">
        <f t="shared" si="3"/>
        <v>0</v>
      </c>
      <c r="L28" s="330">
        <f t="shared" si="3"/>
        <v>0</v>
      </c>
      <c r="M28" s="330">
        <f t="shared" si="3"/>
        <v>0</v>
      </c>
      <c r="N28" s="330">
        <f t="shared" si="3"/>
        <v>0</v>
      </c>
      <c r="O28" s="330">
        <f t="shared" si="3"/>
        <v>1450</v>
      </c>
      <c r="P28" s="328">
        <f t="shared" si="0"/>
        <v>73507</v>
      </c>
      <c r="Q28" s="328"/>
      <c r="R28" s="328"/>
    </row>
    <row r="29" spans="1:18" ht="15">
      <c r="A29" s="350" t="s">
        <v>224</v>
      </c>
      <c r="B29" s="334"/>
      <c r="C29" s="327"/>
      <c r="D29" s="327"/>
      <c r="E29" s="327"/>
      <c r="F29" s="332"/>
      <c r="G29" s="419"/>
      <c r="H29" s="419"/>
      <c r="I29" s="327"/>
      <c r="J29" s="332"/>
      <c r="K29" s="327"/>
      <c r="L29" s="332"/>
      <c r="M29" s="327"/>
      <c r="N29" s="327"/>
      <c r="O29" s="327"/>
      <c r="P29" s="328">
        <f t="shared" si="0"/>
        <v>0</v>
      </c>
      <c r="Q29" s="328">
        <f>P29-C29</f>
        <v>0</v>
      </c>
      <c r="R29" s="328" t="e">
        <f>C29-'[1]5.3'!C18</f>
        <v>#REF!</v>
      </c>
    </row>
    <row r="30" spans="1:18" s="336" customFormat="1" ht="15">
      <c r="A30" s="329" t="s">
        <v>48</v>
      </c>
      <c r="B30" s="335" t="s">
        <v>492</v>
      </c>
      <c r="C30" s="327">
        <f>C34+C39</f>
        <v>41453</v>
      </c>
      <c r="D30" s="327">
        <f aca="true" t="shared" si="4" ref="D30:O30">D34+D39</f>
        <v>40669</v>
      </c>
      <c r="E30" s="327">
        <f t="shared" si="4"/>
        <v>0</v>
      </c>
      <c r="F30" s="327">
        <f t="shared" si="4"/>
        <v>0</v>
      </c>
      <c r="G30" s="327">
        <f t="shared" si="4"/>
        <v>0</v>
      </c>
      <c r="H30" s="327">
        <f t="shared" si="4"/>
        <v>784</v>
      </c>
      <c r="I30" s="327">
        <f t="shared" si="4"/>
        <v>0</v>
      </c>
      <c r="J30" s="327">
        <f t="shared" si="4"/>
        <v>0</v>
      </c>
      <c r="K30" s="327">
        <f t="shared" si="4"/>
        <v>0</v>
      </c>
      <c r="L30" s="327">
        <f t="shared" si="4"/>
        <v>0</v>
      </c>
      <c r="M30" s="327">
        <f t="shared" si="4"/>
        <v>0</v>
      </c>
      <c r="N30" s="327">
        <f t="shared" si="4"/>
        <v>0</v>
      </c>
      <c r="O30" s="327">
        <f t="shared" si="4"/>
        <v>0</v>
      </c>
      <c r="P30" s="328">
        <f t="shared" si="0"/>
        <v>41453</v>
      </c>
      <c r="Q30" s="328">
        <f>P30-C30</f>
        <v>0</v>
      </c>
      <c r="R30" s="328">
        <f>C30-'[1]5.3'!C19</f>
        <v>0</v>
      </c>
    </row>
    <row r="31" spans="1:18" s="336" customFormat="1" ht="15">
      <c r="A31" s="329" t="s">
        <v>642</v>
      </c>
      <c r="B31" s="335"/>
      <c r="C31" s="327">
        <f>C35+C40</f>
        <v>317</v>
      </c>
      <c r="D31" s="327">
        <f aca="true" t="shared" si="5" ref="D31:O31">D35+D40</f>
        <v>0</v>
      </c>
      <c r="E31" s="327">
        <f t="shared" si="5"/>
        <v>0</v>
      </c>
      <c r="F31" s="327">
        <f t="shared" si="5"/>
        <v>0</v>
      </c>
      <c r="G31" s="327">
        <f t="shared" si="5"/>
        <v>0</v>
      </c>
      <c r="H31" s="327">
        <f t="shared" si="5"/>
        <v>0</v>
      </c>
      <c r="I31" s="327">
        <f t="shared" si="5"/>
        <v>0</v>
      </c>
      <c r="J31" s="327">
        <f t="shared" si="5"/>
        <v>0</v>
      </c>
      <c r="K31" s="327">
        <f t="shared" si="5"/>
        <v>0</v>
      </c>
      <c r="L31" s="327">
        <f t="shared" si="5"/>
        <v>0</v>
      </c>
      <c r="M31" s="327">
        <f t="shared" si="5"/>
        <v>0</v>
      </c>
      <c r="N31" s="327">
        <f t="shared" si="5"/>
        <v>0</v>
      </c>
      <c r="O31" s="327">
        <f t="shared" si="5"/>
        <v>317</v>
      </c>
      <c r="P31" s="328"/>
      <c r="Q31" s="328"/>
      <c r="R31" s="328"/>
    </row>
    <row r="32" spans="1:18" ht="15">
      <c r="A32" s="417" t="s">
        <v>574</v>
      </c>
      <c r="B32" s="417"/>
      <c r="C32" s="330">
        <f>C37+C41</f>
        <v>41770</v>
      </c>
      <c r="D32" s="330">
        <f aca="true" t="shared" si="6" ref="D32:O32">D37+D41</f>
        <v>40669</v>
      </c>
      <c r="E32" s="330">
        <f t="shared" si="6"/>
        <v>0</v>
      </c>
      <c r="F32" s="330">
        <f t="shared" si="6"/>
        <v>0</v>
      </c>
      <c r="G32" s="330">
        <f t="shared" si="6"/>
        <v>0</v>
      </c>
      <c r="H32" s="330">
        <f t="shared" si="6"/>
        <v>784</v>
      </c>
      <c r="I32" s="330">
        <f t="shared" si="6"/>
        <v>0</v>
      </c>
      <c r="J32" s="330">
        <f t="shared" si="6"/>
        <v>0</v>
      </c>
      <c r="K32" s="330">
        <f t="shared" si="6"/>
        <v>0</v>
      </c>
      <c r="L32" s="330">
        <f t="shared" si="6"/>
        <v>0</v>
      </c>
      <c r="M32" s="330">
        <f t="shared" si="6"/>
        <v>0</v>
      </c>
      <c r="N32" s="330">
        <f t="shared" si="6"/>
        <v>0</v>
      </c>
      <c r="O32" s="330">
        <f t="shared" si="6"/>
        <v>317</v>
      </c>
      <c r="P32" s="328"/>
      <c r="Q32" s="328"/>
      <c r="R32" s="328"/>
    </row>
    <row r="33" spans="1:18" ht="15">
      <c r="A33" s="431" t="s">
        <v>495</v>
      </c>
      <c r="B33" s="335"/>
      <c r="C33" s="327"/>
      <c r="D33" s="327"/>
      <c r="E33" s="419"/>
      <c r="F33" s="332"/>
      <c r="G33" s="327"/>
      <c r="H33" s="332"/>
      <c r="I33" s="327"/>
      <c r="J33" s="332"/>
      <c r="K33" s="327"/>
      <c r="L33" s="332"/>
      <c r="M33" s="327"/>
      <c r="N33" s="327"/>
      <c r="O33" s="327"/>
      <c r="P33" s="328">
        <f aca="true" t="shared" si="7" ref="P33:P39">SUM(D33:O33)</f>
        <v>0</v>
      </c>
      <c r="Q33" s="328">
        <f>P33-C33</f>
        <v>0</v>
      </c>
      <c r="R33" s="328" t="e">
        <f>C33-'[1]5.3'!C20</f>
        <v>#REF!</v>
      </c>
    </row>
    <row r="34" spans="1:18" ht="15">
      <c r="A34" s="329" t="s">
        <v>48</v>
      </c>
      <c r="B34" s="335"/>
      <c r="C34" s="327">
        <f>SUM(D34:O34)</f>
        <v>35168</v>
      </c>
      <c r="D34" s="327">
        <f>'[1]5.3'!C21-'4.3'!E34-'4.3'!F34-'4.3'!G34-'4.3'!H34-'4.3'!I34-'4.3'!J34-'4.3'!K34-'4.3'!L34-'4.3'!M34-'4.3'!O34</f>
        <v>34580</v>
      </c>
      <c r="E34" s="327"/>
      <c r="F34" s="332"/>
      <c r="G34" s="327"/>
      <c r="H34" s="332">
        <v>588</v>
      </c>
      <c r="I34" s="327"/>
      <c r="J34" s="332"/>
      <c r="K34" s="327"/>
      <c r="L34" s="332"/>
      <c r="M34" s="327"/>
      <c r="N34" s="327"/>
      <c r="O34" s="327"/>
      <c r="P34" s="328">
        <f t="shared" si="7"/>
        <v>35168</v>
      </c>
      <c r="Q34" s="328">
        <f>P34-C34</f>
        <v>0</v>
      </c>
      <c r="R34" s="328">
        <f>C34-'[1]5.3'!C21</f>
        <v>0</v>
      </c>
    </row>
    <row r="35" spans="1:18" ht="15">
      <c r="A35" s="329" t="s">
        <v>643</v>
      </c>
      <c r="B35" s="335"/>
      <c r="C35" s="327">
        <f>SUM(D35:O35)</f>
        <v>317</v>
      </c>
      <c r="D35" s="327"/>
      <c r="E35" s="327"/>
      <c r="F35" s="332"/>
      <c r="G35" s="327"/>
      <c r="H35" s="332"/>
      <c r="I35" s="327"/>
      <c r="J35" s="332"/>
      <c r="K35" s="327"/>
      <c r="L35" s="332"/>
      <c r="M35" s="327"/>
      <c r="N35" s="327"/>
      <c r="O35" s="327">
        <v>317</v>
      </c>
      <c r="P35" s="328">
        <f t="shared" si="7"/>
        <v>317</v>
      </c>
      <c r="Q35" s="328"/>
      <c r="R35" s="328"/>
    </row>
    <row r="36" spans="1:18" ht="15">
      <c r="A36" s="329" t="s">
        <v>642</v>
      </c>
      <c r="B36" s="335"/>
      <c r="C36" s="327">
        <f>SUM(D36:O36)</f>
        <v>317</v>
      </c>
      <c r="D36" s="327"/>
      <c r="E36" s="327"/>
      <c r="F36" s="332"/>
      <c r="G36" s="327"/>
      <c r="H36" s="332"/>
      <c r="I36" s="327"/>
      <c r="J36" s="332"/>
      <c r="K36" s="327"/>
      <c r="L36" s="332"/>
      <c r="M36" s="327"/>
      <c r="N36" s="327"/>
      <c r="O36" s="327">
        <f>O35</f>
        <v>317</v>
      </c>
      <c r="P36" s="328">
        <f t="shared" si="7"/>
        <v>317</v>
      </c>
      <c r="Q36" s="328"/>
      <c r="R36" s="328"/>
    </row>
    <row r="37" spans="1:18" ht="15">
      <c r="A37" s="417" t="s">
        <v>574</v>
      </c>
      <c r="B37" s="417"/>
      <c r="C37" s="418">
        <f>C34+C36</f>
        <v>35485</v>
      </c>
      <c r="D37" s="418">
        <f aca="true" t="shared" si="8" ref="D37:O37">D34+D36</f>
        <v>34580</v>
      </c>
      <c r="E37" s="418">
        <f t="shared" si="8"/>
        <v>0</v>
      </c>
      <c r="F37" s="418">
        <f t="shared" si="8"/>
        <v>0</v>
      </c>
      <c r="G37" s="418">
        <f t="shared" si="8"/>
        <v>0</v>
      </c>
      <c r="H37" s="418">
        <f t="shared" si="8"/>
        <v>588</v>
      </c>
      <c r="I37" s="418">
        <f t="shared" si="8"/>
        <v>0</v>
      </c>
      <c r="J37" s="418">
        <f t="shared" si="8"/>
        <v>0</v>
      </c>
      <c r="K37" s="418">
        <f t="shared" si="8"/>
        <v>0</v>
      </c>
      <c r="L37" s="418">
        <f t="shared" si="8"/>
        <v>0</v>
      </c>
      <c r="M37" s="418">
        <f t="shared" si="8"/>
        <v>0</v>
      </c>
      <c r="N37" s="418">
        <f t="shared" si="8"/>
        <v>0</v>
      </c>
      <c r="O37" s="418">
        <f t="shared" si="8"/>
        <v>317</v>
      </c>
      <c r="P37" s="328">
        <f t="shared" si="7"/>
        <v>35485</v>
      </c>
      <c r="Q37" s="328"/>
      <c r="R37" s="328"/>
    </row>
    <row r="38" spans="1:18" ht="15">
      <c r="A38" s="431" t="s">
        <v>496</v>
      </c>
      <c r="B38" s="335"/>
      <c r="C38" s="327"/>
      <c r="D38" s="327"/>
      <c r="E38" s="327"/>
      <c r="F38" s="332"/>
      <c r="G38" s="327"/>
      <c r="H38" s="332"/>
      <c r="I38" s="327"/>
      <c r="J38" s="332"/>
      <c r="K38" s="327"/>
      <c r="L38" s="332"/>
      <c r="M38" s="327"/>
      <c r="N38" s="327"/>
      <c r="O38" s="327"/>
      <c r="P38" s="328">
        <f t="shared" si="7"/>
        <v>0</v>
      </c>
      <c r="Q38" s="328">
        <f>P38-C38</f>
        <v>0</v>
      </c>
      <c r="R38" s="328" t="e">
        <f>C38-'[1]5.3'!C22</f>
        <v>#REF!</v>
      </c>
    </row>
    <row r="39" spans="1:18" ht="15">
      <c r="A39" s="329" t="s">
        <v>48</v>
      </c>
      <c r="B39" s="335"/>
      <c r="C39" s="327">
        <f>SUM(D39:O39)</f>
        <v>6285</v>
      </c>
      <c r="D39" s="327">
        <f>'[1]5.3'!C23-'4.3'!E39-'4.3'!F39-'4.3'!G39-'4.3'!H39-'4.3'!I39-'4.3'!J39-'4.3'!K39-'4.3'!L39-'4.3'!M39-'4.3'!O39</f>
        <v>6089</v>
      </c>
      <c r="E39" s="327"/>
      <c r="F39" s="327"/>
      <c r="G39" s="327"/>
      <c r="H39" s="332">
        <v>196</v>
      </c>
      <c r="I39" s="327"/>
      <c r="J39" s="332"/>
      <c r="K39" s="327"/>
      <c r="L39" s="327"/>
      <c r="M39" s="327"/>
      <c r="N39" s="327"/>
      <c r="O39" s="327"/>
      <c r="P39" s="328">
        <f t="shared" si="7"/>
        <v>6285</v>
      </c>
      <c r="Q39" s="328">
        <f>P39-C39</f>
        <v>0</v>
      </c>
      <c r="R39" s="328">
        <f>C39-'[1]5.3'!C23</f>
        <v>0</v>
      </c>
    </row>
    <row r="40" spans="1:18" ht="15">
      <c r="A40" s="329" t="s">
        <v>642</v>
      </c>
      <c r="B40" s="335"/>
      <c r="C40" s="327"/>
      <c r="D40" s="327"/>
      <c r="E40" s="327"/>
      <c r="F40" s="332"/>
      <c r="G40" s="327"/>
      <c r="H40" s="332"/>
      <c r="I40" s="327"/>
      <c r="J40" s="332"/>
      <c r="K40" s="327"/>
      <c r="L40" s="332"/>
      <c r="M40" s="327"/>
      <c r="N40" s="327"/>
      <c r="O40" s="420"/>
      <c r="P40" s="328"/>
      <c r="Q40" s="328"/>
      <c r="R40" s="328"/>
    </row>
    <row r="41" spans="1:18" ht="15">
      <c r="A41" s="439" t="s">
        <v>574</v>
      </c>
      <c r="B41" s="417"/>
      <c r="C41" s="418">
        <f>C39</f>
        <v>6285</v>
      </c>
      <c r="D41" s="418">
        <f aca="true" t="shared" si="9" ref="D41:O41">D39</f>
        <v>6089</v>
      </c>
      <c r="E41" s="418">
        <f t="shared" si="9"/>
        <v>0</v>
      </c>
      <c r="F41" s="418">
        <f t="shared" si="9"/>
        <v>0</v>
      </c>
      <c r="G41" s="418">
        <f t="shared" si="9"/>
        <v>0</v>
      </c>
      <c r="H41" s="418">
        <f t="shared" si="9"/>
        <v>196</v>
      </c>
      <c r="I41" s="418">
        <f t="shared" si="9"/>
        <v>0</v>
      </c>
      <c r="J41" s="418">
        <f t="shared" si="9"/>
        <v>0</v>
      </c>
      <c r="K41" s="418">
        <f t="shared" si="9"/>
        <v>0</v>
      </c>
      <c r="L41" s="418">
        <f t="shared" si="9"/>
        <v>0</v>
      </c>
      <c r="M41" s="418">
        <f t="shared" si="9"/>
        <v>0</v>
      </c>
      <c r="N41" s="418">
        <f t="shared" si="9"/>
        <v>0</v>
      </c>
      <c r="O41" s="418">
        <f t="shared" si="9"/>
        <v>0</v>
      </c>
      <c r="P41" s="328"/>
      <c r="Q41" s="328"/>
      <c r="R41" s="328"/>
    </row>
    <row r="42" spans="1:18" ht="15">
      <c r="A42" s="331" t="s">
        <v>497</v>
      </c>
      <c r="B42" s="335" t="s">
        <v>498</v>
      </c>
      <c r="C42" s="327"/>
      <c r="D42" s="327"/>
      <c r="E42" s="327"/>
      <c r="F42" s="332"/>
      <c r="G42" s="327"/>
      <c r="H42" s="332"/>
      <c r="I42" s="327"/>
      <c r="J42" s="332"/>
      <c r="K42" s="327"/>
      <c r="L42" s="332"/>
      <c r="M42" s="327"/>
      <c r="N42" s="327"/>
      <c r="O42" s="327"/>
      <c r="P42" s="328">
        <f>SUM(D42:O42)</f>
        <v>0</v>
      </c>
      <c r="Q42" s="328">
        <f>P42-C42</f>
        <v>0</v>
      </c>
      <c r="R42" s="328" t="e">
        <f>C42-'[1]5.3'!C24</f>
        <v>#REF!</v>
      </c>
    </row>
    <row r="43" spans="1:18" s="336" customFormat="1" ht="15">
      <c r="A43" s="329" t="s">
        <v>48</v>
      </c>
      <c r="B43" s="335"/>
      <c r="C43" s="327">
        <f>C47+C53</f>
        <v>220936</v>
      </c>
      <c r="D43" s="327">
        <f aca="true" t="shared" si="10" ref="D43:O43">D47+D53</f>
        <v>113648</v>
      </c>
      <c r="E43" s="327">
        <f t="shared" si="10"/>
        <v>0</v>
      </c>
      <c r="F43" s="327">
        <f t="shared" si="10"/>
        <v>0</v>
      </c>
      <c r="G43" s="327">
        <f t="shared" si="10"/>
        <v>0</v>
      </c>
      <c r="H43" s="327">
        <f t="shared" si="10"/>
        <v>107288</v>
      </c>
      <c r="I43" s="327">
        <f t="shared" si="10"/>
        <v>0</v>
      </c>
      <c r="J43" s="327">
        <f t="shared" si="10"/>
        <v>0</v>
      </c>
      <c r="K43" s="327">
        <f t="shared" si="10"/>
        <v>0</v>
      </c>
      <c r="L43" s="327">
        <f t="shared" si="10"/>
        <v>0</v>
      </c>
      <c r="M43" s="327">
        <f t="shared" si="10"/>
        <v>0</v>
      </c>
      <c r="N43" s="327">
        <f t="shared" si="10"/>
        <v>0</v>
      </c>
      <c r="O43" s="327">
        <f t="shared" si="10"/>
        <v>0</v>
      </c>
      <c r="P43" s="328">
        <f>SUM(D43:O43)</f>
        <v>220936</v>
      </c>
      <c r="Q43" s="328">
        <f>P43-C43</f>
        <v>0</v>
      </c>
      <c r="R43" s="328">
        <f>C43-'[1]5.3'!C25</f>
        <v>0</v>
      </c>
    </row>
    <row r="44" spans="1:18" s="336" customFormat="1" ht="15">
      <c r="A44" s="329" t="s">
        <v>642</v>
      </c>
      <c r="B44" s="335"/>
      <c r="C44" s="327">
        <f>C48+C54</f>
        <v>3032</v>
      </c>
      <c r="D44" s="327">
        <f>+D50+D55</f>
        <v>-6868</v>
      </c>
      <c r="E44" s="327">
        <f aca="true" t="shared" si="11" ref="E44:O44">E48+E54</f>
        <v>0</v>
      </c>
      <c r="F44" s="327">
        <f t="shared" si="11"/>
        <v>0</v>
      </c>
      <c r="G44" s="327">
        <f t="shared" si="11"/>
        <v>0</v>
      </c>
      <c r="H44" s="327">
        <f t="shared" si="11"/>
        <v>0</v>
      </c>
      <c r="I44" s="327">
        <f t="shared" si="11"/>
        <v>0</v>
      </c>
      <c r="J44" s="327">
        <f t="shared" si="11"/>
        <v>0</v>
      </c>
      <c r="K44" s="327">
        <f t="shared" si="11"/>
        <v>0</v>
      </c>
      <c r="L44" s="327">
        <f t="shared" si="11"/>
        <v>0</v>
      </c>
      <c r="M44" s="327">
        <f t="shared" si="11"/>
        <v>0</v>
      </c>
      <c r="N44" s="327">
        <f t="shared" si="11"/>
        <v>0</v>
      </c>
      <c r="O44" s="327">
        <f t="shared" si="11"/>
        <v>3032</v>
      </c>
      <c r="P44" s="328"/>
      <c r="Q44" s="328"/>
      <c r="R44" s="328"/>
    </row>
    <row r="45" spans="1:18" ht="15">
      <c r="A45" s="417" t="s">
        <v>574</v>
      </c>
      <c r="B45" s="417"/>
      <c r="C45" s="418">
        <f>C51+C56</f>
        <v>223968</v>
      </c>
      <c r="D45" s="418">
        <f aca="true" t="shared" si="12" ref="D45:O45">D51+D56</f>
        <v>106780</v>
      </c>
      <c r="E45" s="418">
        <f t="shared" si="12"/>
        <v>0</v>
      </c>
      <c r="F45" s="418">
        <f t="shared" si="12"/>
        <v>0</v>
      </c>
      <c r="G45" s="418">
        <f t="shared" si="12"/>
        <v>0</v>
      </c>
      <c r="H45" s="418">
        <f t="shared" si="12"/>
        <v>107288</v>
      </c>
      <c r="I45" s="418">
        <f t="shared" si="12"/>
        <v>0</v>
      </c>
      <c r="J45" s="418">
        <f t="shared" si="12"/>
        <v>0</v>
      </c>
      <c r="K45" s="418">
        <f t="shared" si="12"/>
        <v>0</v>
      </c>
      <c r="L45" s="418">
        <f t="shared" si="12"/>
        <v>0</v>
      </c>
      <c r="M45" s="418">
        <f t="shared" si="12"/>
        <v>0</v>
      </c>
      <c r="N45" s="418">
        <f t="shared" si="12"/>
        <v>0</v>
      </c>
      <c r="O45" s="418">
        <f t="shared" si="12"/>
        <v>9900</v>
      </c>
      <c r="P45" s="328"/>
      <c r="Q45" s="328"/>
      <c r="R45" s="328"/>
    </row>
    <row r="46" spans="1:18" ht="15">
      <c r="A46" s="431" t="s">
        <v>499</v>
      </c>
      <c r="B46" s="337"/>
      <c r="C46" s="327"/>
      <c r="D46" s="327"/>
      <c r="E46" s="327"/>
      <c r="F46" s="332"/>
      <c r="G46" s="327"/>
      <c r="H46" s="332"/>
      <c r="I46" s="327"/>
      <c r="J46" s="327"/>
      <c r="K46" s="327"/>
      <c r="L46" s="327"/>
      <c r="M46" s="327"/>
      <c r="N46" s="327"/>
      <c r="O46" s="327"/>
      <c r="P46" s="328">
        <f>SUM(D46:O46)</f>
        <v>0</v>
      </c>
      <c r="Q46" s="328">
        <f>P46-C46</f>
        <v>0</v>
      </c>
      <c r="R46" s="328" t="e">
        <f>C46-'[1]5.3'!C26</f>
        <v>#REF!</v>
      </c>
    </row>
    <row r="47" spans="1:18" s="336" customFormat="1" ht="15">
      <c r="A47" s="329" t="s">
        <v>48</v>
      </c>
      <c r="B47" s="329"/>
      <c r="C47" s="327">
        <f>SUM(D47:O47)</f>
        <v>134935</v>
      </c>
      <c r="D47" s="327">
        <f>'[1]5.3'!C27-'4.3'!E47-'4.3'!F47-'4.3'!G47-'4.3'!H47-'4.3'!I47-'4.3'!J47-'4.3'!K47-'4.3'!L47-'4.3'!M47-'4.3'!O47</f>
        <v>65685</v>
      </c>
      <c r="E47" s="327"/>
      <c r="F47" s="332"/>
      <c r="G47" s="327"/>
      <c r="H47" s="332">
        <v>69250</v>
      </c>
      <c r="I47" s="327"/>
      <c r="J47" s="327"/>
      <c r="K47" s="327"/>
      <c r="L47" s="327"/>
      <c r="M47" s="327"/>
      <c r="N47" s="327"/>
      <c r="O47" s="327"/>
      <c r="P47" s="328">
        <f>SUM(D47:O47)</f>
        <v>134935</v>
      </c>
      <c r="Q47" s="328">
        <f>P47-C47</f>
        <v>0</v>
      </c>
      <c r="R47" s="328">
        <f>C47-'[1]5.3'!C27</f>
        <v>0</v>
      </c>
    </row>
    <row r="48" spans="1:18" s="336" customFormat="1" ht="15">
      <c r="A48" s="329" t="s">
        <v>645</v>
      </c>
      <c r="B48" s="329"/>
      <c r="C48" s="327">
        <f>SUM(D48:O48)</f>
        <v>1508</v>
      </c>
      <c r="D48" s="327"/>
      <c r="E48" s="327"/>
      <c r="F48" s="332"/>
      <c r="G48" s="327"/>
      <c r="H48" s="332"/>
      <c r="I48" s="327"/>
      <c r="J48" s="332"/>
      <c r="K48" s="327"/>
      <c r="L48" s="332"/>
      <c r="M48" s="327"/>
      <c r="N48" s="327"/>
      <c r="O48" s="327">
        <v>1508</v>
      </c>
      <c r="P48" s="328"/>
      <c r="Q48" s="328"/>
      <c r="R48" s="328"/>
    </row>
    <row r="49" spans="1:18" s="336" customFormat="1" ht="15">
      <c r="A49" s="329" t="s">
        <v>646</v>
      </c>
      <c r="B49" s="329"/>
      <c r="C49" s="327">
        <f>SUM(D49:O49)</f>
        <v>0</v>
      </c>
      <c r="D49" s="327">
        <v>-6868</v>
      </c>
      <c r="E49" s="327"/>
      <c r="F49" s="332"/>
      <c r="G49" s="327"/>
      <c r="H49" s="332"/>
      <c r="I49" s="327"/>
      <c r="J49" s="332"/>
      <c r="K49" s="327"/>
      <c r="L49" s="332"/>
      <c r="M49" s="327"/>
      <c r="N49" s="327"/>
      <c r="O49" s="327">
        <v>6868</v>
      </c>
      <c r="P49" s="328"/>
      <c r="Q49" s="328"/>
      <c r="R49" s="328"/>
    </row>
    <row r="50" spans="1:18" s="336" customFormat="1" ht="15">
      <c r="A50" s="329" t="s">
        <v>642</v>
      </c>
      <c r="B50" s="329"/>
      <c r="C50" s="327">
        <f>SUM(D50:O50)</f>
        <v>1508</v>
      </c>
      <c r="D50" s="327">
        <f>SUM(D48:D49)</f>
        <v>-6868</v>
      </c>
      <c r="E50" s="327">
        <f aca="true" t="shared" si="13" ref="E50:O50">SUM(E48:E49)</f>
        <v>0</v>
      </c>
      <c r="F50" s="327">
        <f t="shared" si="13"/>
        <v>0</v>
      </c>
      <c r="G50" s="327">
        <f t="shared" si="13"/>
        <v>0</v>
      </c>
      <c r="H50" s="327">
        <f t="shared" si="13"/>
        <v>0</v>
      </c>
      <c r="I50" s="327">
        <f t="shared" si="13"/>
        <v>0</v>
      </c>
      <c r="J50" s="327">
        <f t="shared" si="13"/>
        <v>0</v>
      </c>
      <c r="K50" s="327">
        <f t="shared" si="13"/>
        <v>0</v>
      </c>
      <c r="L50" s="327">
        <f t="shared" si="13"/>
        <v>0</v>
      </c>
      <c r="M50" s="327">
        <f t="shared" si="13"/>
        <v>0</v>
      </c>
      <c r="N50" s="327">
        <f t="shared" si="13"/>
        <v>0</v>
      </c>
      <c r="O50" s="327">
        <f t="shared" si="13"/>
        <v>8376</v>
      </c>
      <c r="P50" s="328"/>
      <c r="Q50" s="328"/>
      <c r="R50" s="328"/>
    </row>
    <row r="51" spans="1:18" ht="15">
      <c r="A51" s="417" t="s">
        <v>574</v>
      </c>
      <c r="B51" s="329"/>
      <c r="C51" s="330">
        <f>C50+C47</f>
        <v>136443</v>
      </c>
      <c r="D51" s="330">
        <f aca="true" t="shared" si="14" ref="D51:O51">D50+D47</f>
        <v>58817</v>
      </c>
      <c r="E51" s="330">
        <f t="shared" si="14"/>
        <v>0</v>
      </c>
      <c r="F51" s="330">
        <f t="shared" si="14"/>
        <v>0</v>
      </c>
      <c r="G51" s="330">
        <f t="shared" si="14"/>
        <v>0</v>
      </c>
      <c r="H51" s="330">
        <f t="shared" si="14"/>
        <v>69250</v>
      </c>
      <c r="I51" s="330">
        <f t="shared" si="14"/>
        <v>0</v>
      </c>
      <c r="J51" s="330">
        <f t="shared" si="14"/>
        <v>0</v>
      </c>
      <c r="K51" s="330">
        <f t="shared" si="14"/>
        <v>0</v>
      </c>
      <c r="L51" s="330">
        <f t="shared" si="14"/>
        <v>0</v>
      </c>
      <c r="M51" s="330">
        <f t="shared" si="14"/>
        <v>0</v>
      </c>
      <c r="N51" s="330">
        <f t="shared" si="14"/>
        <v>0</v>
      </c>
      <c r="O51" s="330">
        <f t="shared" si="14"/>
        <v>8376</v>
      </c>
      <c r="P51" s="328"/>
      <c r="Q51" s="328"/>
      <c r="R51" s="328"/>
    </row>
    <row r="52" spans="1:18" ht="15">
      <c r="A52" s="431" t="s">
        <v>500</v>
      </c>
      <c r="B52" s="433"/>
      <c r="C52" s="327"/>
      <c r="D52" s="327"/>
      <c r="E52" s="327"/>
      <c r="F52" s="332"/>
      <c r="G52" s="327"/>
      <c r="H52" s="332"/>
      <c r="I52" s="327"/>
      <c r="J52" s="327"/>
      <c r="K52" s="327"/>
      <c r="L52" s="327"/>
      <c r="M52" s="327"/>
      <c r="N52" s="327"/>
      <c r="O52" s="327"/>
      <c r="P52" s="328">
        <f>SUM(D52:O52)</f>
        <v>0</v>
      </c>
      <c r="Q52" s="328">
        <f>P52-C52</f>
        <v>0</v>
      </c>
      <c r="R52" s="328" t="e">
        <f>C52-'[1]5.3'!C28</f>
        <v>#REF!</v>
      </c>
    </row>
    <row r="53" spans="1:18" s="333" customFormat="1" ht="15">
      <c r="A53" s="329" t="s">
        <v>48</v>
      </c>
      <c r="B53" s="329"/>
      <c r="C53" s="327">
        <f>SUM(D53:O53)</f>
        <v>86001</v>
      </c>
      <c r="D53" s="327">
        <f>'[1]5.3'!C29-'4.3'!E53-'4.3'!F53-'4.3'!G53-'4.3'!H53-'4.3'!I53-'4.3'!J53-'4.3'!K53-'4.3'!L53-'4.3'!M53-'4.3'!O53</f>
        <v>47963</v>
      </c>
      <c r="E53" s="327"/>
      <c r="F53" s="332"/>
      <c r="G53" s="327"/>
      <c r="H53" s="327">
        <v>38038</v>
      </c>
      <c r="I53" s="327"/>
      <c r="J53" s="327"/>
      <c r="K53" s="327"/>
      <c r="L53" s="327"/>
      <c r="M53" s="327"/>
      <c r="N53" s="330"/>
      <c r="O53" s="327"/>
      <c r="P53" s="328">
        <f>SUM(D53:O53)</f>
        <v>86001</v>
      </c>
      <c r="Q53" s="328">
        <f>P53-C53</f>
        <v>0</v>
      </c>
      <c r="R53" s="328">
        <f>C53-'[1]5.3'!C29</f>
        <v>0</v>
      </c>
    </row>
    <row r="54" spans="1:18" s="336" customFormat="1" ht="15">
      <c r="A54" s="329" t="s">
        <v>643</v>
      </c>
      <c r="B54" s="329"/>
      <c r="C54" s="327">
        <f>SUM(D54:O54)</f>
        <v>1524</v>
      </c>
      <c r="D54" s="327"/>
      <c r="E54" s="327"/>
      <c r="F54" s="332"/>
      <c r="G54" s="327"/>
      <c r="H54" s="332"/>
      <c r="I54" s="327"/>
      <c r="J54" s="332"/>
      <c r="K54" s="327"/>
      <c r="L54" s="332"/>
      <c r="M54" s="327"/>
      <c r="N54" s="330"/>
      <c r="O54" s="327">
        <v>1524</v>
      </c>
      <c r="P54" s="328"/>
      <c r="Q54" s="328"/>
      <c r="R54" s="328"/>
    </row>
    <row r="55" spans="1:18" s="336" customFormat="1" ht="15">
      <c r="A55" s="329" t="s">
        <v>642</v>
      </c>
      <c r="B55" s="329"/>
      <c r="C55" s="327">
        <f>SUM(D55:O55)</f>
        <v>1524</v>
      </c>
      <c r="D55" s="327"/>
      <c r="E55" s="327"/>
      <c r="F55" s="332"/>
      <c r="G55" s="327"/>
      <c r="H55" s="332"/>
      <c r="I55" s="327"/>
      <c r="J55" s="332"/>
      <c r="K55" s="327"/>
      <c r="L55" s="332"/>
      <c r="M55" s="327"/>
      <c r="N55" s="330"/>
      <c r="O55" s="327">
        <f>O54</f>
        <v>1524</v>
      </c>
      <c r="P55" s="328"/>
      <c r="Q55" s="328"/>
      <c r="R55" s="328"/>
    </row>
    <row r="56" spans="1:18" ht="15">
      <c r="A56" s="413" t="s">
        <v>574</v>
      </c>
      <c r="B56" s="413"/>
      <c r="C56" s="330">
        <f>C55+C53</f>
        <v>87525</v>
      </c>
      <c r="D56" s="330">
        <f aca="true" t="shared" si="15" ref="D56:O56">D55+D53</f>
        <v>47963</v>
      </c>
      <c r="E56" s="330">
        <f t="shared" si="15"/>
        <v>0</v>
      </c>
      <c r="F56" s="330">
        <f t="shared" si="15"/>
        <v>0</v>
      </c>
      <c r="G56" s="330">
        <f t="shared" si="15"/>
        <v>0</v>
      </c>
      <c r="H56" s="330">
        <f t="shared" si="15"/>
        <v>38038</v>
      </c>
      <c r="I56" s="330">
        <f t="shared" si="15"/>
        <v>0</v>
      </c>
      <c r="J56" s="330">
        <f t="shared" si="15"/>
        <v>0</v>
      </c>
      <c r="K56" s="330">
        <f t="shared" si="15"/>
        <v>0</v>
      </c>
      <c r="L56" s="330">
        <f t="shared" si="15"/>
        <v>0</v>
      </c>
      <c r="M56" s="330">
        <f t="shared" si="15"/>
        <v>0</v>
      </c>
      <c r="N56" s="330">
        <f t="shared" si="15"/>
        <v>0</v>
      </c>
      <c r="O56" s="330">
        <f t="shared" si="15"/>
        <v>1524</v>
      </c>
      <c r="P56" s="328"/>
      <c r="Q56" s="328"/>
      <c r="R56" s="328"/>
    </row>
    <row r="57" spans="1:18" ht="15">
      <c r="A57" s="331" t="s">
        <v>501</v>
      </c>
      <c r="B57" s="335" t="s">
        <v>492</v>
      </c>
      <c r="C57" s="327"/>
      <c r="D57" s="327"/>
      <c r="E57" s="327"/>
      <c r="F57" s="332"/>
      <c r="G57" s="327"/>
      <c r="H57" s="332"/>
      <c r="I57" s="327"/>
      <c r="J57" s="327"/>
      <c r="K57" s="327"/>
      <c r="L57" s="327"/>
      <c r="M57" s="327"/>
      <c r="N57" s="327"/>
      <c r="O57" s="327"/>
      <c r="P57" s="328">
        <f aca="true" t="shared" si="16" ref="P57:P90">SUM(D57:O57)</f>
        <v>0</v>
      </c>
      <c r="Q57" s="328">
        <f>P57-C57</f>
        <v>0</v>
      </c>
      <c r="R57" s="328" t="e">
        <f>C57-'[1]5.3'!C30</f>
        <v>#REF!</v>
      </c>
    </row>
    <row r="58" spans="1:18" ht="15">
      <c r="A58" s="329" t="s">
        <v>48</v>
      </c>
      <c r="B58" s="414"/>
      <c r="C58" s="327">
        <f>SUM(D58:O58)</f>
        <v>62455</v>
      </c>
      <c r="D58" s="327">
        <f>'[1]5.3'!C31-'4.3'!E58-'4.3'!F58-'4.3'!G58-'4.3'!H58-'4.3'!I58-'4.3'!J58-'4.3'!K58-'4.3'!L58-'4.3'!M58-'4.3'!O58</f>
        <v>57893</v>
      </c>
      <c r="E58" s="327"/>
      <c r="F58" s="327"/>
      <c r="G58" s="327"/>
      <c r="H58" s="332">
        <v>4562</v>
      </c>
      <c r="I58" s="327"/>
      <c r="J58" s="327"/>
      <c r="K58" s="327"/>
      <c r="L58" s="327"/>
      <c r="M58" s="327"/>
      <c r="N58" s="330"/>
      <c r="O58" s="327"/>
      <c r="P58" s="328">
        <f t="shared" si="16"/>
        <v>62455</v>
      </c>
      <c r="Q58" s="328">
        <f>P58-C58</f>
        <v>0</v>
      </c>
      <c r="R58" s="328">
        <f>C58-'[1]5.3'!C31</f>
        <v>0</v>
      </c>
    </row>
    <row r="59" spans="1:18" ht="15">
      <c r="A59" s="329" t="s">
        <v>645</v>
      </c>
      <c r="B59" s="414"/>
      <c r="C59" s="327">
        <f>SUM(D59:O59)</f>
        <v>1450</v>
      </c>
      <c r="D59" s="327"/>
      <c r="E59" s="327"/>
      <c r="F59" s="332"/>
      <c r="G59" s="327"/>
      <c r="H59" s="332"/>
      <c r="I59" s="327"/>
      <c r="J59" s="327"/>
      <c r="K59" s="327"/>
      <c r="L59" s="327"/>
      <c r="M59" s="327"/>
      <c r="N59" s="327"/>
      <c r="O59" s="327">
        <v>1450</v>
      </c>
      <c r="P59" s="328">
        <f t="shared" si="16"/>
        <v>1450</v>
      </c>
      <c r="Q59" s="328"/>
      <c r="R59" s="328"/>
    </row>
    <row r="60" spans="1:18" ht="15">
      <c r="A60" s="329" t="s">
        <v>646</v>
      </c>
      <c r="B60" s="414"/>
      <c r="C60" s="327">
        <f>SUM(D60:O60)</f>
        <v>0</v>
      </c>
      <c r="D60" s="327">
        <v>-348</v>
      </c>
      <c r="E60" s="327"/>
      <c r="F60" s="332"/>
      <c r="G60" s="327"/>
      <c r="H60" s="332"/>
      <c r="I60" s="327"/>
      <c r="J60" s="327"/>
      <c r="K60" s="327"/>
      <c r="L60" s="327"/>
      <c r="M60" s="327"/>
      <c r="N60" s="327"/>
      <c r="O60" s="327">
        <v>348</v>
      </c>
      <c r="P60" s="328">
        <f t="shared" si="16"/>
        <v>0</v>
      </c>
      <c r="Q60" s="328"/>
      <c r="R60" s="328"/>
    </row>
    <row r="61" spans="1:18" ht="15">
      <c r="A61" s="329" t="s">
        <v>647</v>
      </c>
      <c r="B61" s="414"/>
      <c r="C61" s="327">
        <f>SUM(D61:O61)</f>
        <v>730</v>
      </c>
      <c r="D61" s="327"/>
      <c r="E61" s="327">
        <v>730</v>
      </c>
      <c r="F61" s="332"/>
      <c r="G61" s="327"/>
      <c r="H61" s="332"/>
      <c r="I61" s="327"/>
      <c r="J61" s="327"/>
      <c r="K61" s="327"/>
      <c r="L61" s="327"/>
      <c r="M61" s="327"/>
      <c r="N61" s="327"/>
      <c r="O61" s="327"/>
      <c r="P61" s="328">
        <f t="shared" si="16"/>
        <v>730</v>
      </c>
      <c r="Q61" s="328"/>
      <c r="R61" s="328"/>
    </row>
    <row r="62" spans="1:18" ht="15">
      <c r="A62" s="329" t="s">
        <v>642</v>
      </c>
      <c r="B62" s="414"/>
      <c r="C62" s="327">
        <f>SUM(D62:O62)</f>
        <v>2180</v>
      </c>
      <c r="D62" s="327">
        <f>SUM(D59:D61)</f>
        <v>-348</v>
      </c>
      <c r="E62" s="327">
        <f aca="true" t="shared" si="17" ref="E62:O62">SUM(E59:E61)</f>
        <v>730</v>
      </c>
      <c r="F62" s="327">
        <f t="shared" si="17"/>
        <v>0</v>
      </c>
      <c r="G62" s="327">
        <f t="shared" si="17"/>
        <v>0</v>
      </c>
      <c r="H62" s="327">
        <f t="shared" si="17"/>
        <v>0</v>
      </c>
      <c r="I62" s="327">
        <f t="shared" si="17"/>
        <v>0</v>
      </c>
      <c r="J62" s="327">
        <f t="shared" si="17"/>
        <v>0</v>
      </c>
      <c r="K62" s="327">
        <f t="shared" si="17"/>
        <v>0</v>
      </c>
      <c r="L62" s="327">
        <f t="shared" si="17"/>
        <v>0</v>
      </c>
      <c r="M62" s="327">
        <f t="shared" si="17"/>
        <v>0</v>
      </c>
      <c r="N62" s="327">
        <f t="shared" si="17"/>
        <v>0</v>
      </c>
      <c r="O62" s="327">
        <f t="shared" si="17"/>
        <v>1798</v>
      </c>
      <c r="P62" s="328">
        <f t="shared" si="16"/>
        <v>2180</v>
      </c>
      <c r="Q62" s="328"/>
      <c r="R62" s="328"/>
    </row>
    <row r="63" spans="1:18" ht="15">
      <c r="A63" s="417" t="s">
        <v>574</v>
      </c>
      <c r="B63" s="417"/>
      <c r="C63" s="418">
        <f>C62+C58</f>
        <v>64635</v>
      </c>
      <c r="D63" s="418">
        <f aca="true" t="shared" si="18" ref="D63:O63">D62+D58</f>
        <v>57545</v>
      </c>
      <c r="E63" s="418">
        <f t="shared" si="18"/>
        <v>730</v>
      </c>
      <c r="F63" s="418">
        <f t="shared" si="18"/>
        <v>0</v>
      </c>
      <c r="G63" s="418">
        <f t="shared" si="18"/>
        <v>0</v>
      </c>
      <c r="H63" s="418">
        <f t="shared" si="18"/>
        <v>4562</v>
      </c>
      <c r="I63" s="418">
        <f t="shared" si="18"/>
        <v>0</v>
      </c>
      <c r="J63" s="418">
        <f t="shared" si="18"/>
        <v>0</v>
      </c>
      <c r="K63" s="418">
        <f t="shared" si="18"/>
        <v>0</v>
      </c>
      <c r="L63" s="418">
        <f t="shared" si="18"/>
        <v>0</v>
      </c>
      <c r="M63" s="418">
        <f t="shared" si="18"/>
        <v>0</v>
      </c>
      <c r="N63" s="418">
        <f t="shared" si="18"/>
        <v>0</v>
      </c>
      <c r="O63" s="418">
        <f t="shared" si="18"/>
        <v>1798</v>
      </c>
      <c r="P63" s="328">
        <f t="shared" si="16"/>
        <v>64635</v>
      </c>
      <c r="Q63" s="328"/>
      <c r="R63" s="328"/>
    </row>
    <row r="64" spans="1:18" ht="15">
      <c r="A64" s="434" t="s">
        <v>502</v>
      </c>
      <c r="B64" s="434"/>
      <c r="C64" s="327"/>
      <c r="D64" s="327"/>
      <c r="E64" s="327"/>
      <c r="F64" s="338"/>
      <c r="G64" s="339"/>
      <c r="H64" s="338"/>
      <c r="I64" s="339"/>
      <c r="J64" s="339"/>
      <c r="K64" s="339"/>
      <c r="L64" s="339"/>
      <c r="M64" s="435"/>
      <c r="N64" s="435"/>
      <c r="O64" s="339"/>
      <c r="P64" s="328">
        <f t="shared" si="16"/>
        <v>0</v>
      </c>
      <c r="Q64" s="328">
        <f>P64-C64</f>
        <v>0</v>
      </c>
      <c r="R64" s="328" t="e">
        <f>C64-'[1]5.3'!C32</f>
        <v>#REF!</v>
      </c>
    </row>
    <row r="65" spans="1:18" ht="15">
      <c r="A65" s="329" t="s">
        <v>48</v>
      </c>
      <c r="B65" s="341"/>
      <c r="C65" s="342">
        <f>C69+C74+C79+C84+C90</f>
        <v>160583</v>
      </c>
      <c r="D65" s="342">
        <f aca="true" t="shared" si="19" ref="D65:J65">D69+D74+D79+D84+D90</f>
        <v>93976</v>
      </c>
      <c r="E65" s="342">
        <f t="shared" si="19"/>
        <v>0</v>
      </c>
      <c r="F65" s="342">
        <f t="shared" si="19"/>
        <v>0</v>
      </c>
      <c r="G65" s="342">
        <f t="shared" si="19"/>
        <v>0</v>
      </c>
      <c r="H65" s="342">
        <f t="shared" si="19"/>
        <v>61407</v>
      </c>
      <c r="I65" s="342">
        <f t="shared" si="19"/>
        <v>0</v>
      </c>
      <c r="J65" s="342">
        <f t="shared" si="19"/>
        <v>5200</v>
      </c>
      <c r="K65" s="342">
        <f>K69+K74+K79+K84+K90</f>
        <v>0</v>
      </c>
      <c r="L65" s="342">
        <f>L69+L74+L79+L84+L90</f>
        <v>0</v>
      </c>
      <c r="M65" s="342">
        <f>M69+M74+M79+M84+M90</f>
        <v>0</v>
      </c>
      <c r="N65" s="342">
        <f>N69+N74+N79+N84+N90</f>
        <v>0</v>
      </c>
      <c r="O65" s="342">
        <f>O69+O74+O79+O84+O90</f>
        <v>0</v>
      </c>
      <c r="P65" s="328">
        <f t="shared" si="16"/>
        <v>160583</v>
      </c>
      <c r="Q65" s="328">
        <f>P65-C65</f>
        <v>0</v>
      </c>
      <c r="R65" s="328">
        <f>C65-'[1]5.3'!C33</f>
        <v>0</v>
      </c>
    </row>
    <row r="66" spans="1:18" ht="15">
      <c r="A66" s="329" t="s">
        <v>642</v>
      </c>
      <c r="B66" s="341"/>
      <c r="C66" s="342">
        <f>C70+C75+C80+C85+C91</f>
        <v>2519</v>
      </c>
      <c r="D66" s="342">
        <f>D70+D75+D80+D86+D91</f>
        <v>-3321</v>
      </c>
      <c r="E66" s="342">
        <f aca="true" t="shared" si="20" ref="E66:N66">E70+E75+E80+E85+E91</f>
        <v>0</v>
      </c>
      <c r="F66" s="342">
        <f t="shared" si="20"/>
        <v>0</v>
      </c>
      <c r="G66" s="342">
        <f t="shared" si="20"/>
        <v>0</v>
      </c>
      <c r="H66" s="342">
        <f t="shared" si="20"/>
        <v>0</v>
      </c>
      <c r="I66" s="342">
        <f t="shared" si="20"/>
        <v>0</v>
      </c>
      <c r="J66" s="342">
        <f t="shared" si="20"/>
        <v>0</v>
      </c>
      <c r="K66" s="342">
        <f t="shared" si="20"/>
        <v>0</v>
      </c>
      <c r="L66" s="342">
        <f t="shared" si="20"/>
        <v>0</v>
      </c>
      <c r="M66" s="342">
        <f t="shared" si="20"/>
        <v>0</v>
      </c>
      <c r="N66" s="342">
        <f t="shared" si="20"/>
        <v>0</v>
      </c>
      <c r="O66" s="342">
        <f>O70+O75+O80+O87+O91</f>
        <v>5840</v>
      </c>
      <c r="P66" s="328">
        <f t="shared" si="16"/>
        <v>2519</v>
      </c>
      <c r="Q66" s="328"/>
      <c r="R66" s="328"/>
    </row>
    <row r="67" spans="1:18" ht="15">
      <c r="A67" s="417" t="s">
        <v>574</v>
      </c>
      <c r="B67" s="417"/>
      <c r="C67" s="437">
        <f>C72+C77+C82+C88+C92</f>
        <v>163102</v>
      </c>
      <c r="D67" s="437">
        <f aca="true" t="shared" si="21" ref="D67:O67">D72+D77+D82+D88+D92</f>
        <v>90655</v>
      </c>
      <c r="E67" s="437">
        <f t="shared" si="21"/>
        <v>0</v>
      </c>
      <c r="F67" s="437">
        <f t="shared" si="21"/>
        <v>0</v>
      </c>
      <c r="G67" s="437">
        <f t="shared" si="21"/>
        <v>0</v>
      </c>
      <c r="H67" s="437">
        <f t="shared" si="21"/>
        <v>61407</v>
      </c>
      <c r="I67" s="437">
        <f t="shared" si="21"/>
        <v>0</v>
      </c>
      <c r="J67" s="437">
        <f t="shared" si="21"/>
        <v>5200</v>
      </c>
      <c r="K67" s="437">
        <f t="shared" si="21"/>
        <v>0</v>
      </c>
      <c r="L67" s="437">
        <f t="shared" si="21"/>
        <v>0</v>
      </c>
      <c r="M67" s="437">
        <f t="shared" si="21"/>
        <v>0</v>
      </c>
      <c r="N67" s="437">
        <f t="shared" si="21"/>
        <v>0</v>
      </c>
      <c r="O67" s="437">
        <f t="shared" si="21"/>
        <v>5840</v>
      </c>
      <c r="P67" s="328">
        <f t="shared" si="16"/>
        <v>163102</v>
      </c>
      <c r="Q67" s="328"/>
      <c r="R67" s="328"/>
    </row>
    <row r="68" spans="1:18" ht="15">
      <c r="A68" s="436" t="s">
        <v>503</v>
      </c>
      <c r="B68" s="335" t="s">
        <v>498</v>
      </c>
      <c r="C68" s="327"/>
      <c r="D68" s="327"/>
      <c r="E68" s="327"/>
      <c r="F68" s="338"/>
      <c r="G68" s="339"/>
      <c r="H68" s="338"/>
      <c r="I68" s="339"/>
      <c r="J68" s="339"/>
      <c r="K68" s="339"/>
      <c r="L68" s="339"/>
      <c r="M68" s="435"/>
      <c r="N68" s="435"/>
      <c r="O68" s="339"/>
      <c r="P68" s="328">
        <f t="shared" si="16"/>
        <v>0</v>
      </c>
      <c r="Q68" s="328">
        <f>P68-C68</f>
        <v>0</v>
      </c>
      <c r="R68" s="328" t="e">
        <f>C68-'[1]5.3'!C34</f>
        <v>#REF!</v>
      </c>
    </row>
    <row r="69" spans="1:18" ht="15">
      <c r="A69" s="329" t="s">
        <v>48</v>
      </c>
      <c r="B69" s="343"/>
      <c r="C69" s="327">
        <f>SUM(D69:O69)</f>
        <v>63968</v>
      </c>
      <c r="D69" s="327">
        <f>'[1]5.3'!C35-'4.3'!E69-'4.3'!F69-'4.3'!G69-'4.3'!H69-'4.3'!I69-'4.3'!J69-'4.3'!K69-'4.3'!L69-'4.3'!M69-'4.3'!O69</f>
        <v>13158</v>
      </c>
      <c r="E69" s="327"/>
      <c r="F69" s="338"/>
      <c r="G69" s="339"/>
      <c r="H69" s="338">
        <v>50810</v>
      </c>
      <c r="I69" s="339"/>
      <c r="J69" s="339"/>
      <c r="K69" s="339"/>
      <c r="L69" s="339"/>
      <c r="M69" s="340"/>
      <c r="N69" s="340"/>
      <c r="O69" s="339"/>
      <c r="P69" s="328">
        <f t="shared" si="16"/>
        <v>63968</v>
      </c>
      <c r="Q69" s="328">
        <f>P69-C69</f>
        <v>0</v>
      </c>
      <c r="R69" s="328">
        <f>C69-'[1]5.3'!C35</f>
        <v>0</v>
      </c>
    </row>
    <row r="70" spans="1:18" ht="15">
      <c r="A70" s="329" t="s">
        <v>643</v>
      </c>
      <c r="B70" s="343"/>
      <c r="C70" s="327">
        <f>SUM(D70:O70)</f>
        <v>1041</v>
      </c>
      <c r="D70" s="327"/>
      <c r="E70" s="327"/>
      <c r="F70" s="338"/>
      <c r="G70" s="339"/>
      <c r="H70" s="338"/>
      <c r="I70" s="339"/>
      <c r="J70" s="338"/>
      <c r="K70" s="339"/>
      <c r="L70" s="338"/>
      <c r="M70" s="435"/>
      <c r="N70" s="435"/>
      <c r="O70" s="339">
        <v>1041</v>
      </c>
      <c r="P70" s="328">
        <f t="shared" si="16"/>
        <v>1041</v>
      </c>
      <c r="Q70" s="328"/>
      <c r="R70" s="328"/>
    </row>
    <row r="71" spans="1:19" ht="15">
      <c r="A71" s="329" t="s">
        <v>642</v>
      </c>
      <c r="B71" s="343"/>
      <c r="C71" s="327">
        <f>SUM(D71:O71)</f>
        <v>1041</v>
      </c>
      <c r="D71" s="327"/>
      <c r="E71" s="327"/>
      <c r="F71" s="338"/>
      <c r="G71" s="339"/>
      <c r="H71" s="338"/>
      <c r="I71" s="339"/>
      <c r="J71" s="338"/>
      <c r="K71" s="339"/>
      <c r="L71" s="338"/>
      <c r="M71" s="435"/>
      <c r="N71" s="435"/>
      <c r="O71" s="339">
        <f>O70</f>
        <v>1041</v>
      </c>
      <c r="P71" s="328">
        <f t="shared" si="16"/>
        <v>1041</v>
      </c>
      <c r="Q71" s="328"/>
      <c r="R71" s="328"/>
      <c r="S71" s="561"/>
    </row>
    <row r="72" spans="1:18" ht="15">
      <c r="A72" s="417" t="s">
        <v>574</v>
      </c>
      <c r="B72" s="417"/>
      <c r="C72" s="418">
        <f>C71+C69</f>
        <v>65009</v>
      </c>
      <c r="D72" s="418">
        <f aca="true" t="shared" si="22" ref="D72:O72">D71+D69</f>
        <v>13158</v>
      </c>
      <c r="E72" s="418">
        <f t="shared" si="22"/>
        <v>0</v>
      </c>
      <c r="F72" s="418">
        <f t="shared" si="22"/>
        <v>0</v>
      </c>
      <c r="G72" s="418">
        <f t="shared" si="22"/>
        <v>0</v>
      </c>
      <c r="H72" s="418">
        <f t="shared" si="22"/>
        <v>50810</v>
      </c>
      <c r="I72" s="418">
        <f t="shared" si="22"/>
        <v>0</v>
      </c>
      <c r="J72" s="418">
        <f t="shared" si="22"/>
        <v>0</v>
      </c>
      <c r="K72" s="418">
        <f t="shared" si="22"/>
        <v>0</v>
      </c>
      <c r="L72" s="418">
        <f t="shared" si="22"/>
        <v>0</v>
      </c>
      <c r="M72" s="418">
        <f t="shared" si="22"/>
        <v>0</v>
      </c>
      <c r="N72" s="418">
        <f t="shared" si="22"/>
        <v>0</v>
      </c>
      <c r="O72" s="418">
        <f t="shared" si="22"/>
        <v>1041</v>
      </c>
      <c r="P72" s="328">
        <f t="shared" si="16"/>
        <v>65009</v>
      </c>
      <c r="Q72" s="328"/>
      <c r="R72" s="328"/>
    </row>
    <row r="73" spans="1:18" ht="15">
      <c r="A73" s="436" t="s">
        <v>504</v>
      </c>
      <c r="B73" s="335" t="s">
        <v>492</v>
      </c>
      <c r="C73" s="327"/>
      <c r="D73" s="327"/>
      <c r="E73" s="327"/>
      <c r="F73" s="338"/>
      <c r="G73" s="339"/>
      <c r="H73" s="338"/>
      <c r="I73" s="339"/>
      <c r="J73" s="339"/>
      <c r="K73" s="339"/>
      <c r="L73" s="339"/>
      <c r="M73" s="435"/>
      <c r="N73" s="435"/>
      <c r="O73" s="339"/>
      <c r="P73" s="328">
        <f t="shared" si="16"/>
        <v>0</v>
      </c>
      <c r="Q73" s="328">
        <f>P73-C73</f>
        <v>0</v>
      </c>
      <c r="R73" s="328" t="e">
        <f>C73-'[1]5.3'!C36</f>
        <v>#REF!</v>
      </c>
    </row>
    <row r="74" spans="1:18" ht="15">
      <c r="A74" s="329" t="s">
        <v>48</v>
      </c>
      <c r="B74" s="343"/>
      <c r="C74" s="327">
        <f>SUM(D74:O74)</f>
        <v>11739</v>
      </c>
      <c r="D74" s="327">
        <f>'[1]5.3'!C37-'4.3'!E74-'4.3'!F74-'4.3'!G74-'4.3'!H74-'4.3'!I74-'4.3'!J74-'4.3'!K74-'4.3'!L74-'4.3'!M74-'4.3'!O74</f>
        <v>3484</v>
      </c>
      <c r="E74" s="327"/>
      <c r="F74" s="338"/>
      <c r="G74" s="339"/>
      <c r="H74" s="338">
        <v>8255</v>
      </c>
      <c r="I74" s="339"/>
      <c r="J74" s="339"/>
      <c r="K74" s="339"/>
      <c r="L74" s="339"/>
      <c r="M74" s="340"/>
      <c r="N74" s="340"/>
      <c r="O74" s="339"/>
      <c r="P74" s="328">
        <f t="shared" si="16"/>
        <v>11739</v>
      </c>
      <c r="Q74" s="328">
        <f>P74-C74</f>
        <v>0</v>
      </c>
      <c r="R74" s="328">
        <f>C74-'[1]5.3'!C37</f>
        <v>0</v>
      </c>
    </row>
    <row r="75" spans="1:18" ht="15">
      <c r="A75" s="329" t="s">
        <v>643</v>
      </c>
      <c r="B75" s="343"/>
      <c r="C75" s="327">
        <f>SUM(D75:O75)</f>
        <v>470</v>
      </c>
      <c r="D75" s="327"/>
      <c r="E75" s="327"/>
      <c r="F75" s="338"/>
      <c r="G75" s="339"/>
      <c r="H75" s="338"/>
      <c r="I75" s="339"/>
      <c r="J75" s="338"/>
      <c r="K75" s="339"/>
      <c r="L75" s="338"/>
      <c r="M75" s="435"/>
      <c r="N75" s="435"/>
      <c r="O75" s="339">
        <v>470</v>
      </c>
      <c r="P75" s="328">
        <f t="shared" si="16"/>
        <v>470</v>
      </c>
      <c r="Q75" s="328"/>
      <c r="R75" s="328"/>
    </row>
    <row r="76" spans="1:18" ht="15">
      <c r="A76" s="329" t="s">
        <v>642</v>
      </c>
      <c r="B76" s="343"/>
      <c r="C76" s="327">
        <f>SUM(D76:O76)</f>
        <v>470</v>
      </c>
      <c r="D76" s="327"/>
      <c r="E76" s="327"/>
      <c r="F76" s="338"/>
      <c r="G76" s="339"/>
      <c r="H76" s="338"/>
      <c r="I76" s="339"/>
      <c r="J76" s="338"/>
      <c r="K76" s="339"/>
      <c r="L76" s="338"/>
      <c r="M76" s="435"/>
      <c r="N76" s="435"/>
      <c r="O76" s="339">
        <f>O75</f>
        <v>470</v>
      </c>
      <c r="P76" s="328">
        <f t="shared" si="16"/>
        <v>470</v>
      </c>
      <c r="Q76" s="328"/>
      <c r="R76" s="328"/>
    </row>
    <row r="77" spans="1:18" ht="15">
      <c r="A77" s="417" t="s">
        <v>574</v>
      </c>
      <c r="B77" s="417"/>
      <c r="C77" s="418">
        <f>C76+C74</f>
        <v>12209</v>
      </c>
      <c r="D77" s="418">
        <f aca="true" t="shared" si="23" ref="D77:O77">D76+D74</f>
        <v>3484</v>
      </c>
      <c r="E77" s="418">
        <f t="shared" si="23"/>
        <v>0</v>
      </c>
      <c r="F77" s="418">
        <f t="shared" si="23"/>
        <v>0</v>
      </c>
      <c r="G77" s="418">
        <f t="shared" si="23"/>
        <v>0</v>
      </c>
      <c r="H77" s="418">
        <f t="shared" si="23"/>
        <v>8255</v>
      </c>
      <c r="I77" s="418">
        <f t="shared" si="23"/>
        <v>0</v>
      </c>
      <c r="J77" s="418">
        <f t="shared" si="23"/>
        <v>0</v>
      </c>
      <c r="K77" s="418">
        <f t="shared" si="23"/>
        <v>0</v>
      </c>
      <c r="L77" s="418">
        <f t="shared" si="23"/>
        <v>0</v>
      </c>
      <c r="M77" s="418">
        <f t="shared" si="23"/>
        <v>0</v>
      </c>
      <c r="N77" s="418">
        <f t="shared" si="23"/>
        <v>0</v>
      </c>
      <c r="O77" s="418">
        <f t="shared" si="23"/>
        <v>470</v>
      </c>
      <c r="P77" s="328">
        <f t="shared" si="16"/>
        <v>12209</v>
      </c>
      <c r="Q77" s="328"/>
      <c r="R77" s="328"/>
    </row>
    <row r="78" spans="1:18" ht="15">
      <c r="A78" s="436" t="s">
        <v>505</v>
      </c>
      <c r="B78" s="335" t="s">
        <v>492</v>
      </c>
      <c r="C78" s="327"/>
      <c r="D78" s="327"/>
      <c r="E78" s="327"/>
      <c r="F78" s="338"/>
      <c r="G78" s="339"/>
      <c r="H78" s="338"/>
      <c r="I78" s="339"/>
      <c r="J78" s="339"/>
      <c r="K78" s="339"/>
      <c r="L78" s="339"/>
      <c r="M78" s="435"/>
      <c r="N78" s="435"/>
      <c r="O78" s="339"/>
      <c r="P78" s="328">
        <f t="shared" si="16"/>
        <v>0</v>
      </c>
      <c r="Q78" s="328">
        <f>P78-C78</f>
        <v>0</v>
      </c>
      <c r="R78" s="328" t="e">
        <f>C78-'[1]5.3'!C38</f>
        <v>#REF!</v>
      </c>
    </row>
    <row r="79" spans="1:18" ht="15">
      <c r="A79" s="329" t="s">
        <v>48</v>
      </c>
      <c r="B79" s="343"/>
      <c r="C79" s="327">
        <f>SUM(D79:O79)</f>
        <v>12813</v>
      </c>
      <c r="D79" s="327">
        <f>'[1]5.3'!C39-'4.3'!E79-'4.3'!F79-'4.3'!G79-'4.3'!H79-'4.3'!I79-'4.3'!J79-'4.3'!K79-'4.3'!L79-'4.3'!M79-'4.3'!O79</f>
        <v>6343</v>
      </c>
      <c r="E79" s="327"/>
      <c r="F79" s="338"/>
      <c r="G79" s="339"/>
      <c r="H79" s="338">
        <v>1270</v>
      </c>
      <c r="I79" s="339"/>
      <c r="J79" s="339">
        <v>5200</v>
      </c>
      <c r="K79" s="339"/>
      <c r="L79" s="339"/>
      <c r="M79" s="340"/>
      <c r="N79" s="340"/>
      <c r="O79" s="339"/>
      <c r="P79" s="328">
        <f t="shared" si="16"/>
        <v>12813</v>
      </c>
      <c r="Q79" s="328">
        <f>P79-C79</f>
        <v>0</v>
      </c>
      <c r="R79" s="328">
        <f>C79-'[1]5.3'!C39</f>
        <v>0</v>
      </c>
    </row>
    <row r="80" spans="1:18" ht="15">
      <c r="A80" s="329" t="s">
        <v>643</v>
      </c>
      <c r="B80" s="343"/>
      <c r="C80" s="327">
        <f>SUM(D80:O80)</f>
        <v>117</v>
      </c>
      <c r="D80" s="332"/>
      <c r="E80" s="327"/>
      <c r="F80" s="338"/>
      <c r="G80" s="339"/>
      <c r="H80" s="338"/>
      <c r="I80" s="339"/>
      <c r="J80" s="338"/>
      <c r="K80" s="339"/>
      <c r="L80" s="338"/>
      <c r="M80" s="435"/>
      <c r="N80" s="435"/>
      <c r="O80" s="339">
        <v>117</v>
      </c>
      <c r="P80" s="328">
        <f t="shared" si="16"/>
        <v>117</v>
      </c>
      <c r="Q80" s="328"/>
      <c r="R80" s="328"/>
    </row>
    <row r="81" spans="1:18" ht="15">
      <c r="A81" s="329" t="s">
        <v>642</v>
      </c>
      <c r="B81" s="343"/>
      <c r="C81" s="327">
        <f>SUM(D81:O81)</f>
        <v>117</v>
      </c>
      <c r="D81" s="332"/>
      <c r="E81" s="327"/>
      <c r="F81" s="338"/>
      <c r="G81" s="339"/>
      <c r="H81" s="338"/>
      <c r="I81" s="339"/>
      <c r="J81" s="338"/>
      <c r="K81" s="339"/>
      <c r="L81" s="338"/>
      <c r="M81" s="435"/>
      <c r="N81" s="435"/>
      <c r="O81" s="339">
        <f>O80</f>
        <v>117</v>
      </c>
      <c r="P81" s="328">
        <f t="shared" si="16"/>
        <v>117</v>
      </c>
      <c r="Q81" s="328"/>
      <c r="R81" s="328"/>
    </row>
    <row r="82" spans="1:18" ht="15">
      <c r="A82" s="417" t="s">
        <v>574</v>
      </c>
      <c r="B82" s="417"/>
      <c r="C82" s="432">
        <f>C81+C79</f>
        <v>12930</v>
      </c>
      <c r="D82" s="432">
        <f aca="true" t="shared" si="24" ref="D82:O82">D81+D79</f>
        <v>6343</v>
      </c>
      <c r="E82" s="432">
        <f t="shared" si="24"/>
        <v>0</v>
      </c>
      <c r="F82" s="432">
        <f t="shared" si="24"/>
        <v>0</v>
      </c>
      <c r="G82" s="432">
        <f t="shared" si="24"/>
        <v>0</v>
      </c>
      <c r="H82" s="432">
        <f t="shared" si="24"/>
        <v>1270</v>
      </c>
      <c r="I82" s="432">
        <f t="shared" si="24"/>
        <v>0</v>
      </c>
      <c r="J82" s="432">
        <f t="shared" si="24"/>
        <v>5200</v>
      </c>
      <c r="K82" s="432">
        <f t="shared" si="24"/>
        <v>0</v>
      </c>
      <c r="L82" s="432">
        <f t="shared" si="24"/>
        <v>0</v>
      </c>
      <c r="M82" s="432">
        <f t="shared" si="24"/>
        <v>0</v>
      </c>
      <c r="N82" s="432">
        <f t="shared" si="24"/>
        <v>0</v>
      </c>
      <c r="O82" s="432">
        <f t="shared" si="24"/>
        <v>117</v>
      </c>
      <c r="P82" s="328">
        <f t="shared" si="16"/>
        <v>12930</v>
      </c>
      <c r="Q82" s="328"/>
      <c r="R82" s="328"/>
    </row>
    <row r="83" spans="1:18" ht="15">
      <c r="A83" s="436" t="s">
        <v>506</v>
      </c>
      <c r="B83" s="335" t="s">
        <v>492</v>
      </c>
      <c r="C83" s="420"/>
      <c r="D83" s="438"/>
      <c r="E83" s="416"/>
      <c r="F83" s="338"/>
      <c r="G83" s="339"/>
      <c r="H83" s="338"/>
      <c r="I83" s="339"/>
      <c r="J83" s="339"/>
      <c r="K83" s="339"/>
      <c r="L83" s="339"/>
      <c r="M83" s="435"/>
      <c r="N83" s="435"/>
      <c r="O83" s="339"/>
      <c r="P83" s="328">
        <f t="shared" si="16"/>
        <v>0</v>
      </c>
      <c r="Q83" s="328">
        <f>P83-C83</f>
        <v>0</v>
      </c>
      <c r="R83" s="328" t="e">
        <f>C83-'[1]5.3'!C40</f>
        <v>#REF!</v>
      </c>
    </row>
    <row r="84" spans="1:18" s="336" customFormat="1" ht="15">
      <c r="A84" s="329" t="s">
        <v>48</v>
      </c>
      <c r="B84" s="343"/>
      <c r="C84" s="327">
        <f>SUM(D84:O84)</f>
        <v>68174</v>
      </c>
      <c r="D84" s="327">
        <f>'[1]5.3'!C41-'4.3'!E84-'4.3'!F84-'4.3'!G84-'4.3'!H84-'4.3'!I84-'4.3'!J84-'4.3'!K84-'4.3'!L84-'4.3'!M84-'4.3'!O84</f>
        <v>67402</v>
      </c>
      <c r="E84" s="327"/>
      <c r="F84" s="338"/>
      <c r="G84" s="339"/>
      <c r="H84" s="338">
        <v>772</v>
      </c>
      <c r="I84" s="339"/>
      <c r="J84" s="339"/>
      <c r="K84" s="339"/>
      <c r="L84" s="339"/>
      <c r="M84" s="340"/>
      <c r="N84" s="340"/>
      <c r="O84" s="339"/>
      <c r="P84" s="328">
        <f t="shared" si="16"/>
        <v>68174</v>
      </c>
      <c r="Q84" s="328">
        <f>P84-C84</f>
        <v>0</v>
      </c>
      <c r="R84" s="328">
        <f>C84-'[1]5.3'!C41</f>
        <v>0</v>
      </c>
    </row>
    <row r="85" spans="1:18" s="336" customFormat="1" ht="15">
      <c r="A85" s="329" t="s">
        <v>645</v>
      </c>
      <c r="B85" s="343"/>
      <c r="C85" s="327">
        <f>SUM(D85:O85)</f>
        <v>891</v>
      </c>
      <c r="D85" s="327"/>
      <c r="E85" s="327"/>
      <c r="F85" s="338"/>
      <c r="G85" s="339"/>
      <c r="H85" s="338"/>
      <c r="I85" s="339"/>
      <c r="J85" s="338"/>
      <c r="K85" s="339"/>
      <c r="L85" s="338"/>
      <c r="M85" s="435"/>
      <c r="N85" s="435"/>
      <c r="O85" s="339">
        <v>891</v>
      </c>
      <c r="P85" s="328">
        <f t="shared" si="16"/>
        <v>891</v>
      </c>
      <c r="Q85" s="328"/>
      <c r="R85" s="328"/>
    </row>
    <row r="86" spans="1:18" s="336" customFormat="1" ht="15">
      <c r="A86" s="329" t="s">
        <v>646</v>
      </c>
      <c r="B86" s="343"/>
      <c r="C86" s="327">
        <f>SUM(D86:O86)</f>
        <v>0</v>
      </c>
      <c r="D86" s="327">
        <v>-3321</v>
      </c>
      <c r="E86" s="327"/>
      <c r="F86" s="338"/>
      <c r="G86" s="339"/>
      <c r="H86" s="338"/>
      <c r="I86" s="339"/>
      <c r="J86" s="338"/>
      <c r="K86" s="339"/>
      <c r="L86" s="338"/>
      <c r="M86" s="435"/>
      <c r="N86" s="435"/>
      <c r="O86" s="339">
        <v>3321</v>
      </c>
      <c r="P86" s="328">
        <f t="shared" si="16"/>
        <v>0</v>
      </c>
      <c r="Q86" s="328"/>
      <c r="R86" s="328"/>
    </row>
    <row r="87" spans="1:18" s="336" customFormat="1" ht="15">
      <c r="A87" s="329" t="s">
        <v>642</v>
      </c>
      <c r="B87" s="343"/>
      <c r="C87" s="327">
        <f>SUM(D87:O87)</f>
        <v>891</v>
      </c>
      <c r="D87" s="327">
        <f>D86+D85</f>
        <v>-3321</v>
      </c>
      <c r="E87" s="327">
        <f aca="true" t="shared" si="25" ref="E87:O87">E86+E85</f>
        <v>0</v>
      </c>
      <c r="F87" s="327">
        <f t="shared" si="25"/>
        <v>0</v>
      </c>
      <c r="G87" s="327">
        <f t="shared" si="25"/>
        <v>0</v>
      </c>
      <c r="H87" s="327">
        <f t="shared" si="25"/>
        <v>0</v>
      </c>
      <c r="I87" s="327">
        <f t="shared" si="25"/>
        <v>0</v>
      </c>
      <c r="J87" s="327">
        <f t="shared" si="25"/>
        <v>0</v>
      </c>
      <c r="K87" s="327">
        <f t="shared" si="25"/>
        <v>0</v>
      </c>
      <c r="L87" s="327">
        <f t="shared" si="25"/>
        <v>0</v>
      </c>
      <c r="M87" s="327">
        <f t="shared" si="25"/>
        <v>0</v>
      </c>
      <c r="N87" s="327">
        <f t="shared" si="25"/>
        <v>0</v>
      </c>
      <c r="O87" s="327">
        <f t="shared" si="25"/>
        <v>4212</v>
      </c>
      <c r="P87" s="328">
        <f t="shared" si="16"/>
        <v>891</v>
      </c>
      <c r="Q87" s="328"/>
      <c r="R87" s="328"/>
    </row>
    <row r="88" spans="1:18" ht="15">
      <c r="A88" s="417" t="s">
        <v>574</v>
      </c>
      <c r="B88" s="329"/>
      <c r="C88" s="330">
        <f>C87+C84</f>
        <v>69065</v>
      </c>
      <c r="D88" s="330">
        <f aca="true" t="shared" si="26" ref="D88:O88">D87+D84</f>
        <v>64081</v>
      </c>
      <c r="E88" s="330">
        <f t="shared" si="26"/>
        <v>0</v>
      </c>
      <c r="F88" s="330">
        <f t="shared" si="26"/>
        <v>0</v>
      </c>
      <c r="G88" s="330">
        <f t="shared" si="26"/>
        <v>0</v>
      </c>
      <c r="H88" s="330">
        <f t="shared" si="26"/>
        <v>772</v>
      </c>
      <c r="I88" s="330">
        <f t="shared" si="26"/>
        <v>0</v>
      </c>
      <c r="J88" s="330">
        <f t="shared" si="26"/>
        <v>0</v>
      </c>
      <c r="K88" s="330">
        <f t="shared" si="26"/>
        <v>0</v>
      </c>
      <c r="L88" s="330">
        <f t="shared" si="26"/>
        <v>0</v>
      </c>
      <c r="M88" s="330">
        <f t="shared" si="26"/>
        <v>0</v>
      </c>
      <c r="N88" s="330">
        <f t="shared" si="26"/>
        <v>0</v>
      </c>
      <c r="O88" s="330">
        <f t="shared" si="26"/>
        <v>4212</v>
      </c>
      <c r="P88" s="328">
        <f t="shared" si="16"/>
        <v>69065</v>
      </c>
      <c r="Q88" s="328"/>
      <c r="R88" s="328"/>
    </row>
    <row r="89" spans="1:18" s="336" customFormat="1" ht="15">
      <c r="A89" s="436" t="s">
        <v>507</v>
      </c>
      <c r="B89" s="440" t="s">
        <v>492</v>
      </c>
      <c r="C89" s="327"/>
      <c r="D89" s="327"/>
      <c r="E89" s="327"/>
      <c r="F89" s="338"/>
      <c r="G89" s="339"/>
      <c r="H89" s="338"/>
      <c r="I89" s="339"/>
      <c r="J89" s="339"/>
      <c r="K89" s="339"/>
      <c r="L89" s="339"/>
      <c r="M89" s="435"/>
      <c r="N89" s="435"/>
      <c r="O89" s="339"/>
      <c r="P89" s="328">
        <f t="shared" si="16"/>
        <v>0</v>
      </c>
      <c r="Q89" s="328">
        <f>P89-C89</f>
        <v>0</v>
      </c>
      <c r="R89" s="328" t="e">
        <f>C89-'[1]5.3'!C42</f>
        <v>#REF!</v>
      </c>
    </row>
    <row r="90" spans="1:18" s="333" customFormat="1" ht="15">
      <c r="A90" s="329" t="s">
        <v>48</v>
      </c>
      <c r="B90" s="343"/>
      <c r="C90" s="327">
        <f>SUM(D90:O90)</f>
        <v>3889</v>
      </c>
      <c r="D90" s="327">
        <f>'[1]5.3'!C43-'4.3'!E90-'4.3'!F90-'4.3'!G90-'4.3'!H90-'4.3'!I90-'4.3'!J90-'4.3'!K90-'4.3'!L90-'4.3'!M90-'4.3'!O90</f>
        <v>3589</v>
      </c>
      <c r="E90" s="327"/>
      <c r="F90" s="338"/>
      <c r="G90" s="339"/>
      <c r="H90" s="339">
        <v>300</v>
      </c>
      <c r="I90" s="339"/>
      <c r="J90" s="339"/>
      <c r="K90" s="339"/>
      <c r="L90" s="339"/>
      <c r="M90" s="415"/>
      <c r="N90" s="344"/>
      <c r="O90" s="339"/>
      <c r="P90" s="328">
        <f t="shared" si="16"/>
        <v>3889</v>
      </c>
      <c r="Q90" s="328">
        <f>P90-C90</f>
        <v>0</v>
      </c>
      <c r="R90" s="328">
        <f>C90-'[1]5.3'!C43</f>
        <v>0</v>
      </c>
    </row>
    <row r="91" spans="1:18" s="336" customFormat="1" ht="15">
      <c r="A91" s="329" t="s">
        <v>642</v>
      </c>
      <c r="B91" s="343"/>
      <c r="C91" s="327"/>
      <c r="D91" s="327"/>
      <c r="E91" s="327"/>
      <c r="F91" s="338"/>
      <c r="G91" s="339"/>
      <c r="H91" s="338"/>
      <c r="I91" s="339"/>
      <c r="J91" s="339"/>
      <c r="K91" s="339"/>
      <c r="L91" s="339"/>
      <c r="M91" s="435"/>
      <c r="N91" s="435"/>
      <c r="O91" s="339"/>
      <c r="P91" s="328"/>
      <c r="Q91" s="328"/>
      <c r="R91" s="328"/>
    </row>
    <row r="92" spans="1:18" ht="15">
      <c r="A92" s="329" t="s">
        <v>574</v>
      </c>
      <c r="B92" s="329"/>
      <c r="C92" s="330">
        <f>C90</f>
        <v>3889</v>
      </c>
      <c r="D92" s="330">
        <f aca="true" t="shared" si="27" ref="D92:O92">D90</f>
        <v>3589</v>
      </c>
      <c r="E92" s="330">
        <f t="shared" si="27"/>
        <v>0</v>
      </c>
      <c r="F92" s="330">
        <f t="shared" si="27"/>
        <v>0</v>
      </c>
      <c r="G92" s="330">
        <f t="shared" si="27"/>
        <v>0</v>
      </c>
      <c r="H92" s="330">
        <f t="shared" si="27"/>
        <v>300</v>
      </c>
      <c r="I92" s="330">
        <f t="shared" si="27"/>
        <v>0</v>
      </c>
      <c r="J92" s="330">
        <f t="shared" si="27"/>
        <v>0</v>
      </c>
      <c r="K92" s="330">
        <f t="shared" si="27"/>
        <v>0</v>
      </c>
      <c r="L92" s="330">
        <f t="shared" si="27"/>
        <v>0</v>
      </c>
      <c r="M92" s="330">
        <f t="shared" si="27"/>
        <v>0</v>
      </c>
      <c r="N92" s="330">
        <f t="shared" si="27"/>
        <v>0</v>
      </c>
      <c r="O92" s="330">
        <f t="shared" si="27"/>
        <v>0</v>
      </c>
      <c r="P92" s="328"/>
      <c r="Q92" s="328"/>
      <c r="R92" s="328"/>
    </row>
    <row r="93" spans="1:18" ht="15">
      <c r="A93" s="345" t="s">
        <v>225</v>
      </c>
      <c r="B93" s="335" t="s">
        <v>492</v>
      </c>
      <c r="C93" s="327"/>
      <c r="D93" s="327"/>
      <c r="E93" s="327"/>
      <c r="F93" s="338"/>
      <c r="G93" s="339"/>
      <c r="H93" s="338"/>
      <c r="I93" s="339"/>
      <c r="J93" s="339"/>
      <c r="K93" s="339"/>
      <c r="L93" s="339"/>
      <c r="M93" s="340"/>
      <c r="N93" s="340"/>
      <c r="O93" s="339"/>
      <c r="P93" s="328">
        <f aca="true" t="shared" si="28" ref="P93:P100">SUM(D93:O93)</f>
        <v>0</v>
      </c>
      <c r="Q93" s="328">
        <f>P93-C93</f>
        <v>0</v>
      </c>
      <c r="R93" s="328" t="e">
        <f>C93-'[1]5.3'!C44</f>
        <v>#REF!</v>
      </c>
    </row>
    <row r="94" spans="1:18" s="346" customFormat="1" ht="15">
      <c r="A94" s="329" t="s">
        <v>48</v>
      </c>
      <c r="B94" s="343"/>
      <c r="C94" s="327">
        <f>SUM(D94:O94)</f>
        <v>53713</v>
      </c>
      <c r="D94" s="327">
        <f>'[1]5.3'!C45-'4.3'!E94-'4.3'!F94-'4.3'!G94-'4.3'!H94-'4.3'!I94-'4.3'!J94-'4.3'!K94-'4.3'!L94-'4.3'!M94-'4.3'!O94</f>
        <v>49588</v>
      </c>
      <c r="E94" s="327"/>
      <c r="F94" s="338"/>
      <c r="G94" s="339"/>
      <c r="H94" s="338">
        <v>4125</v>
      </c>
      <c r="I94" s="339"/>
      <c r="J94" s="339"/>
      <c r="K94" s="339"/>
      <c r="L94" s="339"/>
      <c r="M94" s="415"/>
      <c r="N94" s="344"/>
      <c r="O94" s="339"/>
      <c r="P94" s="328">
        <f t="shared" si="28"/>
        <v>53713</v>
      </c>
      <c r="Q94" s="328">
        <f>P94-C94</f>
        <v>0</v>
      </c>
      <c r="R94" s="328">
        <f>C94-'[1]5.3'!C45</f>
        <v>0</v>
      </c>
    </row>
    <row r="95" spans="1:18" s="562" customFormat="1" ht="15">
      <c r="A95" s="329" t="s">
        <v>645</v>
      </c>
      <c r="B95" s="343"/>
      <c r="C95" s="327">
        <f>SUM(D95:O95)</f>
        <v>877</v>
      </c>
      <c r="D95" s="327"/>
      <c r="E95" s="327"/>
      <c r="F95" s="338"/>
      <c r="G95" s="339"/>
      <c r="H95" s="338"/>
      <c r="I95" s="339"/>
      <c r="J95" s="339"/>
      <c r="K95" s="339"/>
      <c r="L95" s="339"/>
      <c r="M95" s="435"/>
      <c r="N95" s="435"/>
      <c r="O95" s="339">
        <v>877</v>
      </c>
      <c r="P95" s="328">
        <f t="shared" si="28"/>
        <v>877</v>
      </c>
      <c r="Q95" s="328"/>
      <c r="R95" s="328"/>
    </row>
    <row r="96" spans="1:18" s="562" customFormat="1" ht="15">
      <c r="A96" s="329" t="s">
        <v>646</v>
      </c>
      <c r="B96" s="343"/>
      <c r="C96" s="327">
        <f>SUM(D96:O96)</f>
        <v>0</v>
      </c>
      <c r="D96" s="327">
        <v>-1144</v>
      </c>
      <c r="E96" s="327"/>
      <c r="F96" s="338"/>
      <c r="G96" s="339"/>
      <c r="H96" s="338"/>
      <c r="I96" s="339"/>
      <c r="J96" s="339"/>
      <c r="K96" s="339"/>
      <c r="L96" s="339"/>
      <c r="M96" s="435"/>
      <c r="N96" s="435"/>
      <c r="O96" s="339">
        <v>1144</v>
      </c>
      <c r="P96" s="328">
        <f t="shared" si="28"/>
        <v>0</v>
      </c>
      <c r="Q96" s="328"/>
      <c r="R96" s="328"/>
    </row>
    <row r="97" spans="1:18" s="562" customFormat="1" ht="15">
      <c r="A97" s="329" t="s">
        <v>642</v>
      </c>
      <c r="B97" s="343"/>
      <c r="C97" s="327">
        <f>SUM(D97:O97)</f>
        <v>877</v>
      </c>
      <c r="D97" s="327">
        <f>SUM(D95:D96)</f>
        <v>-1144</v>
      </c>
      <c r="E97" s="327">
        <f aca="true" t="shared" si="29" ref="E97:O97">SUM(E95:E96)</f>
        <v>0</v>
      </c>
      <c r="F97" s="327">
        <f t="shared" si="29"/>
        <v>0</v>
      </c>
      <c r="G97" s="327">
        <f t="shared" si="29"/>
        <v>0</v>
      </c>
      <c r="H97" s="327">
        <f t="shared" si="29"/>
        <v>0</v>
      </c>
      <c r="I97" s="327">
        <f t="shared" si="29"/>
        <v>0</v>
      </c>
      <c r="J97" s="327">
        <f t="shared" si="29"/>
        <v>0</v>
      </c>
      <c r="K97" s="327">
        <f t="shared" si="29"/>
        <v>0</v>
      </c>
      <c r="L97" s="327">
        <f t="shared" si="29"/>
        <v>0</v>
      </c>
      <c r="M97" s="327">
        <f t="shared" si="29"/>
        <v>0</v>
      </c>
      <c r="N97" s="327">
        <f t="shared" si="29"/>
        <v>0</v>
      </c>
      <c r="O97" s="327">
        <f t="shared" si="29"/>
        <v>2021</v>
      </c>
      <c r="P97" s="328">
        <f t="shared" si="28"/>
        <v>877</v>
      </c>
      <c r="Q97" s="328"/>
      <c r="R97" s="328"/>
    </row>
    <row r="98" spans="1:18" ht="15">
      <c r="A98" s="417" t="s">
        <v>574</v>
      </c>
      <c r="B98" s="417"/>
      <c r="C98" s="418">
        <f>C97+C94</f>
        <v>54590</v>
      </c>
      <c r="D98" s="418">
        <f aca="true" t="shared" si="30" ref="D98:O98">D97+D94</f>
        <v>48444</v>
      </c>
      <c r="E98" s="418">
        <f t="shared" si="30"/>
        <v>0</v>
      </c>
      <c r="F98" s="418">
        <f t="shared" si="30"/>
        <v>0</v>
      </c>
      <c r="G98" s="418">
        <f t="shared" si="30"/>
        <v>0</v>
      </c>
      <c r="H98" s="418">
        <f t="shared" si="30"/>
        <v>4125</v>
      </c>
      <c r="I98" s="418">
        <f t="shared" si="30"/>
        <v>0</v>
      </c>
      <c r="J98" s="418">
        <f t="shared" si="30"/>
        <v>0</v>
      </c>
      <c r="K98" s="418">
        <f t="shared" si="30"/>
        <v>0</v>
      </c>
      <c r="L98" s="418">
        <f t="shared" si="30"/>
        <v>0</v>
      </c>
      <c r="M98" s="418">
        <f t="shared" si="30"/>
        <v>0</v>
      </c>
      <c r="N98" s="418">
        <f t="shared" si="30"/>
        <v>0</v>
      </c>
      <c r="O98" s="418">
        <f t="shared" si="30"/>
        <v>2021</v>
      </c>
      <c r="P98" s="328">
        <f t="shared" si="28"/>
        <v>54590</v>
      </c>
      <c r="Q98" s="328"/>
      <c r="R98" s="328"/>
    </row>
    <row r="99" spans="1:18" ht="15">
      <c r="A99" s="331" t="s">
        <v>508</v>
      </c>
      <c r="B99" s="441"/>
      <c r="C99" s="327"/>
      <c r="D99" s="327"/>
      <c r="E99" s="327"/>
      <c r="F99" s="332"/>
      <c r="G99" s="327"/>
      <c r="H99" s="332"/>
      <c r="I99" s="327"/>
      <c r="J99" s="327"/>
      <c r="K99" s="327"/>
      <c r="L99" s="327"/>
      <c r="M99" s="327"/>
      <c r="N99" s="327"/>
      <c r="O99" s="327"/>
      <c r="P99" s="328">
        <f t="shared" si="28"/>
        <v>0</v>
      </c>
      <c r="Q99" s="328">
        <f>P99-C99</f>
        <v>0</v>
      </c>
      <c r="R99" s="328" t="e">
        <f>C99-'[1]5.3'!C46</f>
        <v>#REF!</v>
      </c>
    </row>
    <row r="100" spans="1:18" ht="15">
      <c r="A100" s="329" t="s">
        <v>48</v>
      </c>
      <c r="B100" s="329"/>
      <c r="C100" s="327">
        <f>C104+C109+C114</f>
        <v>458961</v>
      </c>
      <c r="D100" s="420">
        <f aca="true" t="shared" si="31" ref="D100:O101">D104+D109+D114</f>
        <v>379549</v>
      </c>
      <c r="E100" s="420">
        <f t="shared" si="31"/>
        <v>31187</v>
      </c>
      <c r="F100" s="327">
        <f t="shared" si="31"/>
        <v>0</v>
      </c>
      <c r="G100" s="327">
        <f t="shared" si="31"/>
        <v>0</v>
      </c>
      <c r="H100" s="327">
        <f t="shared" si="31"/>
        <v>48225</v>
      </c>
      <c r="I100" s="327">
        <f t="shared" si="31"/>
        <v>0</v>
      </c>
      <c r="J100" s="327">
        <f t="shared" si="31"/>
        <v>0</v>
      </c>
      <c r="K100" s="420">
        <f t="shared" si="31"/>
        <v>0</v>
      </c>
      <c r="L100" s="420">
        <f t="shared" si="31"/>
        <v>0</v>
      </c>
      <c r="M100" s="420">
        <f t="shared" si="31"/>
        <v>0</v>
      </c>
      <c r="N100" s="347">
        <f t="shared" si="31"/>
        <v>0</v>
      </c>
      <c r="O100" s="420">
        <f t="shared" si="31"/>
        <v>0</v>
      </c>
      <c r="P100" s="328">
        <f t="shared" si="28"/>
        <v>458961</v>
      </c>
      <c r="Q100" s="328">
        <f>P100-C100</f>
        <v>0</v>
      </c>
      <c r="R100" s="328">
        <f>C100-'[1]5.3'!C47</f>
        <v>0</v>
      </c>
    </row>
    <row r="101" spans="1:18" ht="15">
      <c r="A101" s="329" t="s">
        <v>642</v>
      </c>
      <c r="B101" s="329"/>
      <c r="C101" s="327">
        <f>C106+C111+C115</f>
        <v>4781</v>
      </c>
      <c r="D101" s="420">
        <f t="shared" si="31"/>
        <v>0</v>
      </c>
      <c r="E101" s="327">
        <f aca="true" t="shared" si="32" ref="E101:O101">E105+E112+E116</f>
        <v>30052</v>
      </c>
      <c r="F101" s="327">
        <f t="shared" si="32"/>
        <v>0</v>
      </c>
      <c r="G101" s="327">
        <f t="shared" si="32"/>
        <v>0</v>
      </c>
      <c r="H101" s="327">
        <f t="shared" si="32"/>
        <v>48225</v>
      </c>
      <c r="I101" s="327">
        <f t="shared" si="32"/>
        <v>0</v>
      </c>
      <c r="J101" s="327">
        <f t="shared" si="32"/>
        <v>0</v>
      </c>
      <c r="K101" s="327">
        <f t="shared" si="32"/>
        <v>0</v>
      </c>
      <c r="L101" s="327">
        <f t="shared" si="32"/>
        <v>0</v>
      </c>
      <c r="M101" s="327">
        <f t="shared" si="32"/>
        <v>0</v>
      </c>
      <c r="N101" s="327">
        <f t="shared" si="32"/>
        <v>0</v>
      </c>
      <c r="O101" s="327">
        <f t="shared" si="32"/>
        <v>3818</v>
      </c>
      <c r="P101" s="328"/>
      <c r="Q101" s="328"/>
      <c r="R101" s="328"/>
    </row>
    <row r="102" spans="1:18" ht="15">
      <c r="A102" s="417" t="s">
        <v>574</v>
      </c>
      <c r="B102" s="417"/>
      <c r="C102" s="418">
        <f>C107+C112+C116</f>
        <v>463742</v>
      </c>
      <c r="D102" s="418">
        <f aca="true" t="shared" si="33" ref="D102:O102">D107+D112+D116</f>
        <v>379549</v>
      </c>
      <c r="E102" s="418">
        <f t="shared" si="33"/>
        <v>32150</v>
      </c>
      <c r="F102" s="418">
        <f t="shared" si="33"/>
        <v>0</v>
      </c>
      <c r="G102" s="418">
        <f t="shared" si="33"/>
        <v>0</v>
      </c>
      <c r="H102" s="418">
        <f t="shared" si="33"/>
        <v>48225</v>
      </c>
      <c r="I102" s="418">
        <f t="shared" si="33"/>
        <v>0</v>
      </c>
      <c r="J102" s="418">
        <f t="shared" si="33"/>
        <v>0</v>
      </c>
      <c r="K102" s="418">
        <f t="shared" si="33"/>
        <v>0</v>
      </c>
      <c r="L102" s="418">
        <f t="shared" si="33"/>
        <v>0</v>
      </c>
      <c r="M102" s="418">
        <f t="shared" si="33"/>
        <v>0</v>
      </c>
      <c r="N102" s="418">
        <f t="shared" si="33"/>
        <v>0</v>
      </c>
      <c r="O102" s="418">
        <f t="shared" si="33"/>
        <v>3818</v>
      </c>
      <c r="P102" s="328"/>
      <c r="Q102" s="328"/>
      <c r="R102" s="328"/>
    </row>
    <row r="103" spans="1:18" ht="15">
      <c r="A103" s="431" t="s">
        <v>509</v>
      </c>
      <c r="B103" s="335" t="s">
        <v>492</v>
      </c>
      <c r="C103" s="327"/>
      <c r="D103" s="327"/>
      <c r="E103" s="327"/>
      <c r="F103" s="332"/>
      <c r="G103" s="327"/>
      <c r="H103" s="332"/>
      <c r="I103" s="327"/>
      <c r="J103" s="327"/>
      <c r="K103" s="327"/>
      <c r="L103" s="327"/>
      <c r="M103" s="327"/>
      <c r="N103" s="327"/>
      <c r="O103" s="327"/>
      <c r="P103" s="328">
        <f aca="true" t="shared" si="34" ref="P103:P114">SUM(D103:O103)</f>
        <v>0</v>
      </c>
      <c r="Q103" s="328">
        <f>P103-C103</f>
        <v>0</v>
      </c>
      <c r="R103" s="328" t="e">
        <f>C103-'[1]5.3'!C48</f>
        <v>#REF!</v>
      </c>
    </row>
    <row r="104" spans="1:18" ht="15">
      <c r="A104" s="329" t="s">
        <v>48</v>
      </c>
      <c r="B104" s="329"/>
      <c r="C104" s="327">
        <f>SUM(D104:O104)</f>
        <v>44875</v>
      </c>
      <c r="D104" s="327">
        <f>'[1]5.3'!C49-'4.3'!E104-'4.3'!F104-'4.3'!G104-'4.3'!H104-'4.3'!I104-'4.3'!J104-'4.3'!K104-'4.3'!L104-'4.3'!M104-'4.3'!O104</f>
        <v>42777</v>
      </c>
      <c r="E104" s="327">
        <v>2098</v>
      </c>
      <c r="F104" s="332"/>
      <c r="G104" s="327"/>
      <c r="H104" s="332"/>
      <c r="I104" s="327"/>
      <c r="J104" s="327"/>
      <c r="K104" s="327"/>
      <c r="L104" s="327"/>
      <c r="M104" s="327"/>
      <c r="N104" s="327"/>
      <c r="O104" s="327"/>
      <c r="P104" s="328">
        <f t="shared" si="34"/>
        <v>44875</v>
      </c>
      <c r="Q104" s="328">
        <f>P104-C104</f>
        <v>0</v>
      </c>
      <c r="R104" s="328">
        <f>C104-'[1]5.3'!C49</f>
        <v>0</v>
      </c>
    </row>
    <row r="105" spans="1:18" ht="15">
      <c r="A105" s="329" t="s">
        <v>643</v>
      </c>
      <c r="B105" s="329"/>
      <c r="C105" s="327">
        <f>SUM(D105:O105)</f>
        <v>843</v>
      </c>
      <c r="D105" s="327"/>
      <c r="E105" s="327"/>
      <c r="F105" s="332"/>
      <c r="G105" s="327"/>
      <c r="H105" s="332"/>
      <c r="I105" s="327"/>
      <c r="J105" s="332"/>
      <c r="K105" s="327"/>
      <c r="L105" s="332"/>
      <c r="M105" s="327"/>
      <c r="N105" s="327"/>
      <c r="O105" s="327">
        <v>843</v>
      </c>
      <c r="P105" s="328">
        <f t="shared" si="34"/>
        <v>843</v>
      </c>
      <c r="Q105" s="328"/>
      <c r="R105" s="328"/>
    </row>
    <row r="106" spans="1:18" ht="15">
      <c r="A106" s="329" t="s">
        <v>642</v>
      </c>
      <c r="B106" s="329"/>
      <c r="C106" s="327">
        <f>SUM(D106:O106)</f>
        <v>843</v>
      </c>
      <c r="D106" s="327"/>
      <c r="E106" s="327"/>
      <c r="F106" s="332"/>
      <c r="G106" s="327"/>
      <c r="H106" s="332"/>
      <c r="I106" s="327"/>
      <c r="J106" s="332"/>
      <c r="K106" s="327"/>
      <c r="L106" s="332"/>
      <c r="M106" s="327"/>
      <c r="N106" s="327"/>
      <c r="O106" s="327">
        <f>O105</f>
        <v>843</v>
      </c>
      <c r="P106" s="328">
        <f t="shared" si="34"/>
        <v>843</v>
      </c>
      <c r="Q106" s="328"/>
      <c r="R106" s="328"/>
    </row>
    <row r="107" spans="1:18" ht="15">
      <c r="A107" s="417" t="s">
        <v>574</v>
      </c>
      <c r="B107" s="417"/>
      <c r="C107" s="418">
        <f>C106+C104</f>
        <v>45718</v>
      </c>
      <c r="D107" s="418">
        <f aca="true" t="shared" si="35" ref="D107:O107">D106+D104</f>
        <v>42777</v>
      </c>
      <c r="E107" s="418">
        <f t="shared" si="35"/>
        <v>2098</v>
      </c>
      <c r="F107" s="418">
        <f t="shared" si="35"/>
        <v>0</v>
      </c>
      <c r="G107" s="418">
        <f t="shared" si="35"/>
        <v>0</v>
      </c>
      <c r="H107" s="418">
        <f t="shared" si="35"/>
        <v>0</v>
      </c>
      <c r="I107" s="418">
        <f t="shared" si="35"/>
        <v>0</v>
      </c>
      <c r="J107" s="418">
        <f t="shared" si="35"/>
        <v>0</v>
      </c>
      <c r="K107" s="418">
        <f t="shared" si="35"/>
        <v>0</v>
      </c>
      <c r="L107" s="418">
        <f t="shared" si="35"/>
        <v>0</v>
      </c>
      <c r="M107" s="418">
        <f t="shared" si="35"/>
        <v>0</v>
      </c>
      <c r="N107" s="418">
        <f t="shared" si="35"/>
        <v>0</v>
      </c>
      <c r="O107" s="418">
        <f t="shared" si="35"/>
        <v>843</v>
      </c>
      <c r="P107" s="328">
        <f t="shared" si="34"/>
        <v>45718</v>
      </c>
      <c r="Q107" s="328"/>
      <c r="R107" s="328"/>
    </row>
    <row r="108" spans="1:18" ht="15">
      <c r="A108" s="431" t="s">
        <v>510</v>
      </c>
      <c r="B108" s="433" t="s">
        <v>492</v>
      </c>
      <c r="C108" s="419"/>
      <c r="D108" s="419"/>
      <c r="E108" s="327"/>
      <c r="F108" s="332"/>
      <c r="G108" s="327"/>
      <c r="H108" s="332"/>
      <c r="I108" s="327"/>
      <c r="J108" s="327"/>
      <c r="K108" s="327"/>
      <c r="L108" s="327"/>
      <c r="M108" s="327"/>
      <c r="N108" s="327"/>
      <c r="O108" s="327"/>
      <c r="P108" s="328">
        <f t="shared" si="34"/>
        <v>0</v>
      </c>
      <c r="Q108" s="328">
        <f>P108-C108</f>
        <v>0</v>
      </c>
      <c r="R108" s="328" t="e">
        <f>C108-'[1]5.3'!C50</f>
        <v>#REF!</v>
      </c>
    </row>
    <row r="109" spans="1:18" s="336" customFormat="1" ht="15">
      <c r="A109" s="329" t="s">
        <v>48</v>
      </c>
      <c r="B109" s="329"/>
      <c r="C109" s="327">
        <f>SUM(D109:O109)</f>
        <v>29115</v>
      </c>
      <c r="D109" s="327">
        <f>'[1]5.3'!C51-'4.3'!E109-'4.3'!F109-'4.3'!G109-'4.3'!H109-'4.3'!I109-'4.3'!J109-'4.3'!K109-'4.3'!L109-'4.3'!M109-'4.3'!O109</f>
        <v>0</v>
      </c>
      <c r="E109" s="327">
        <v>29089</v>
      </c>
      <c r="F109" s="332"/>
      <c r="G109" s="327"/>
      <c r="H109" s="332">
        <v>26</v>
      </c>
      <c r="I109" s="327"/>
      <c r="J109" s="327"/>
      <c r="K109" s="327"/>
      <c r="L109" s="327"/>
      <c r="M109" s="327"/>
      <c r="N109" s="327"/>
      <c r="O109" s="327"/>
      <c r="P109" s="328">
        <f t="shared" si="34"/>
        <v>29115</v>
      </c>
      <c r="Q109" s="328">
        <f>P109-C109</f>
        <v>0</v>
      </c>
      <c r="R109" s="328">
        <f>C109-'[1]5.3'!C51</f>
        <v>0</v>
      </c>
    </row>
    <row r="110" spans="1:18" s="336" customFormat="1" ht="15">
      <c r="A110" s="329" t="s">
        <v>648</v>
      </c>
      <c r="B110" s="329"/>
      <c r="C110" s="327">
        <f>SUM(D110:O110)</f>
        <v>100</v>
      </c>
      <c r="D110" s="327"/>
      <c r="E110" s="327">
        <v>100</v>
      </c>
      <c r="F110" s="332"/>
      <c r="G110" s="327"/>
      <c r="H110" s="332"/>
      <c r="I110" s="327"/>
      <c r="J110" s="332"/>
      <c r="K110" s="327"/>
      <c r="L110" s="332"/>
      <c r="M110" s="327"/>
      <c r="N110" s="327"/>
      <c r="O110" s="327"/>
      <c r="P110" s="328">
        <f t="shared" si="34"/>
        <v>100</v>
      </c>
      <c r="Q110" s="328"/>
      <c r="R110" s="328"/>
    </row>
    <row r="111" spans="1:18" s="336" customFormat="1" ht="15">
      <c r="A111" s="329" t="s">
        <v>642</v>
      </c>
      <c r="B111" s="329"/>
      <c r="C111" s="327">
        <f>SUM(D111:O111)</f>
        <v>100</v>
      </c>
      <c r="D111" s="327"/>
      <c r="E111" s="327">
        <f>E110</f>
        <v>100</v>
      </c>
      <c r="F111" s="332"/>
      <c r="G111" s="327"/>
      <c r="H111" s="332"/>
      <c r="I111" s="327"/>
      <c r="J111" s="332"/>
      <c r="K111" s="327"/>
      <c r="L111" s="332"/>
      <c r="M111" s="327"/>
      <c r="N111" s="327"/>
      <c r="O111" s="327"/>
      <c r="P111" s="328">
        <f t="shared" si="34"/>
        <v>100</v>
      </c>
      <c r="Q111" s="328"/>
      <c r="R111" s="328"/>
    </row>
    <row r="112" spans="1:18" ht="15">
      <c r="A112" s="417" t="s">
        <v>574</v>
      </c>
      <c r="B112" s="417"/>
      <c r="C112" s="418">
        <f>C111+C109</f>
        <v>29215</v>
      </c>
      <c r="D112" s="418">
        <f aca="true" t="shared" si="36" ref="D112:O112">D111+D109</f>
        <v>0</v>
      </c>
      <c r="E112" s="418">
        <f t="shared" si="36"/>
        <v>29189</v>
      </c>
      <c r="F112" s="418">
        <f t="shared" si="36"/>
        <v>0</v>
      </c>
      <c r="G112" s="418">
        <f t="shared" si="36"/>
        <v>0</v>
      </c>
      <c r="H112" s="418">
        <f t="shared" si="36"/>
        <v>26</v>
      </c>
      <c r="I112" s="418">
        <f t="shared" si="36"/>
        <v>0</v>
      </c>
      <c r="J112" s="418">
        <f t="shared" si="36"/>
        <v>0</v>
      </c>
      <c r="K112" s="418">
        <f t="shared" si="36"/>
        <v>0</v>
      </c>
      <c r="L112" s="418">
        <f t="shared" si="36"/>
        <v>0</v>
      </c>
      <c r="M112" s="418">
        <f t="shared" si="36"/>
        <v>0</v>
      </c>
      <c r="N112" s="418">
        <f t="shared" si="36"/>
        <v>0</v>
      </c>
      <c r="O112" s="418">
        <f t="shared" si="36"/>
        <v>0</v>
      </c>
      <c r="P112" s="328">
        <f t="shared" si="34"/>
        <v>29215</v>
      </c>
      <c r="Q112" s="328"/>
      <c r="R112" s="328"/>
    </row>
    <row r="113" spans="1:18" s="336" customFormat="1" ht="15">
      <c r="A113" s="441" t="s">
        <v>511</v>
      </c>
      <c r="B113" s="442"/>
      <c r="C113" s="327"/>
      <c r="D113" s="327"/>
      <c r="E113" s="327"/>
      <c r="F113" s="348"/>
      <c r="G113" s="349"/>
      <c r="H113" s="348"/>
      <c r="I113" s="349"/>
      <c r="J113" s="349"/>
      <c r="K113" s="349"/>
      <c r="L113" s="349"/>
      <c r="M113" s="349"/>
      <c r="N113" s="349"/>
      <c r="O113" s="349"/>
      <c r="P113" s="328">
        <f t="shared" si="34"/>
        <v>0</v>
      </c>
      <c r="Q113" s="328">
        <f>P113-C113</f>
        <v>0</v>
      </c>
      <c r="R113" s="328" t="e">
        <f>C113-'[1]5.3'!C52</f>
        <v>#REF!</v>
      </c>
    </row>
    <row r="114" spans="1:18" s="336" customFormat="1" ht="15">
      <c r="A114" s="329" t="s">
        <v>48</v>
      </c>
      <c r="B114" s="329"/>
      <c r="C114" s="327">
        <f>C118+C123+C127+C131+C135+C139+C143+C147+C151+C155+C159+C163+C167+C171+C175+C179+C183+C188+C193+C197+C201+C205+C209</f>
        <v>384971</v>
      </c>
      <c r="D114" s="327">
        <f aca="true" t="shared" si="37" ref="D114:O114">D118+D123+D127+D131+D135+D139+D143+D147+D151+D155+D159+D163+D167+D171+D175+D179+D183+D188+D193+D197+D201+D205+D209</f>
        <v>336772</v>
      </c>
      <c r="E114" s="327">
        <f t="shared" si="37"/>
        <v>0</v>
      </c>
      <c r="F114" s="327">
        <f t="shared" si="37"/>
        <v>0</v>
      </c>
      <c r="G114" s="327">
        <f t="shared" si="37"/>
        <v>0</v>
      </c>
      <c r="H114" s="327">
        <f t="shared" si="37"/>
        <v>48199</v>
      </c>
      <c r="I114" s="327">
        <f t="shared" si="37"/>
        <v>0</v>
      </c>
      <c r="J114" s="327">
        <f t="shared" si="37"/>
        <v>0</v>
      </c>
      <c r="K114" s="327">
        <f t="shared" si="37"/>
        <v>0</v>
      </c>
      <c r="L114" s="327">
        <f t="shared" si="37"/>
        <v>0</v>
      </c>
      <c r="M114" s="327">
        <f t="shared" si="37"/>
        <v>0</v>
      </c>
      <c r="N114" s="327">
        <f t="shared" si="37"/>
        <v>0</v>
      </c>
      <c r="O114" s="327">
        <f t="shared" si="37"/>
        <v>0</v>
      </c>
      <c r="P114" s="328">
        <f t="shared" si="34"/>
        <v>384971</v>
      </c>
      <c r="Q114" s="328">
        <f>P114-C114</f>
        <v>0</v>
      </c>
      <c r="R114" s="328">
        <f>C114-'[1]5.3'!C53</f>
        <v>0</v>
      </c>
    </row>
    <row r="115" spans="1:18" s="336" customFormat="1" ht="15">
      <c r="A115" s="329" t="s">
        <v>642</v>
      </c>
      <c r="B115" s="329"/>
      <c r="C115" s="327">
        <f>C119+C124+C128+C132+C136+C140+C144+C148+C152+C156+C160+C164+C168+C172+C176+C180+C185+C190+C194+C198+C202+C206+C210</f>
        <v>3838</v>
      </c>
      <c r="D115" s="327">
        <f aca="true" t="shared" si="38" ref="D115:O115">D119+D124+D128+D132+D136+D140+D144+D148+D152+D156+D160+D164+D168+D172+D176+D180+D185+D190+D194+D198+D202+D206+D210</f>
        <v>0</v>
      </c>
      <c r="E115" s="327">
        <f t="shared" si="38"/>
        <v>863</v>
      </c>
      <c r="F115" s="327">
        <f t="shared" si="38"/>
        <v>0</v>
      </c>
      <c r="G115" s="327">
        <f t="shared" si="38"/>
        <v>0</v>
      </c>
      <c r="H115" s="327">
        <f t="shared" si="38"/>
        <v>0</v>
      </c>
      <c r="I115" s="327">
        <f t="shared" si="38"/>
        <v>0</v>
      </c>
      <c r="J115" s="327">
        <f t="shared" si="38"/>
        <v>0</v>
      </c>
      <c r="K115" s="327">
        <f t="shared" si="38"/>
        <v>0</v>
      </c>
      <c r="L115" s="327">
        <f t="shared" si="38"/>
        <v>0</v>
      </c>
      <c r="M115" s="327">
        <f t="shared" si="38"/>
        <v>0</v>
      </c>
      <c r="N115" s="327">
        <f t="shared" si="38"/>
        <v>0</v>
      </c>
      <c r="O115" s="327">
        <f t="shared" si="38"/>
        <v>2975</v>
      </c>
      <c r="P115" s="328"/>
      <c r="Q115" s="328"/>
      <c r="R115" s="328"/>
    </row>
    <row r="116" spans="1:18" ht="15">
      <c r="A116" s="417" t="s">
        <v>574</v>
      </c>
      <c r="B116" s="417"/>
      <c r="C116" s="330">
        <f>C121+C125+C129+C133+C137+C141+C145+C149+C153+C157+C161+C165+C169+C173+C177+C181+C186+C191+C195+C199+C203+C207+C211</f>
        <v>388809</v>
      </c>
      <c r="D116" s="330">
        <f aca="true" t="shared" si="39" ref="D116:O116">D121+D125+D129+D133+D137+D141+D145+D149+D153+D157+D161+D165+D169+D173+D177+D181+D186+D191+D195+D199+D203+D207+D211</f>
        <v>336772</v>
      </c>
      <c r="E116" s="330">
        <f t="shared" si="39"/>
        <v>863</v>
      </c>
      <c r="F116" s="330">
        <f t="shared" si="39"/>
        <v>0</v>
      </c>
      <c r="G116" s="330">
        <f t="shared" si="39"/>
        <v>0</v>
      </c>
      <c r="H116" s="330">
        <f t="shared" si="39"/>
        <v>48199</v>
      </c>
      <c r="I116" s="330">
        <f t="shared" si="39"/>
        <v>0</v>
      </c>
      <c r="J116" s="330">
        <f t="shared" si="39"/>
        <v>0</v>
      </c>
      <c r="K116" s="330">
        <f t="shared" si="39"/>
        <v>0</v>
      </c>
      <c r="L116" s="330">
        <f t="shared" si="39"/>
        <v>0</v>
      </c>
      <c r="M116" s="330">
        <f t="shared" si="39"/>
        <v>0</v>
      </c>
      <c r="N116" s="330">
        <f t="shared" si="39"/>
        <v>0</v>
      </c>
      <c r="O116" s="330">
        <f t="shared" si="39"/>
        <v>2975</v>
      </c>
      <c r="P116" s="328"/>
      <c r="Q116" s="328"/>
      <c r="R116" s="328"/>
    </row>
    <row r="117" spans="1:117" ht="15">
      <c r="A117" s="443" t="s">
        <v>512</v>
      </c>
      <c r="B117" s="443" t="s">
        <v>492</v>
      </c>
      <c r="C117" s="327"/>
      <c r="D117" s="327"/>
      <c r="E117" s="349"/>
      <c r="F117" s="348"/>
      <c r="G117" s="349"/>
      <c r="H117" s="348"/>
      <c r="I117" s="349"/>
      <c r="J117" s="349"/>
      <c r="K117" s="349"/>
      <c r="L117" s="349"/>
      <c r="M117" s="349"/>
      <c r="N117" s="349"/>
      <c r="O117" s="349"/>
      <c r="P117" s="328">
        <f aca="true" t="shared" si="40" ref="P117:P123">SUM(D117:O117)</f>
        <v>0</v>
      </c>
      <c r="Q117" s="328">
        <f>P117-C117</f>
        <v>0</v>
      </c>
      <c r="R117" s="328" t="e">
        <f>C117-'[1]5.3'!C54</f>
        <v>#REF!</v>
      </c>
      <c r="S117" s="336"/>
      <c r="T117" s="336"/>
      <c r="U117" s="336"/>
      <c r="V117" s="336"/>
      <c r="W117" s="336"/>
      <c r="X117" s="336"/>
      <c r="Y117" s="336"/>
      <c r="Z117" s="336"/>
      <c r="AA117" s="336"/>
      <c r="AB117" s="336"/>
      <c r="AC117" s="336"/>
      <c r="AD117" s="336"/>
      <c r="AE117" s="336"/>
      <c r="AF117" s="336"/>
      <c r="AG117" s="336"/>
      <c r="AH117" s="336"/>
      <c r="AI117" s="336"/>
      <c r="AJ117" s="336"/>
      <c r="AK117" s="336"/>
      <c r="AL117" s="336"/>
      <c r="AM117" s="336"/>
      <c r="AN117" s="336"/>
      <c r="AO117" s="336"/>
      <c r="AP117" s="336"/>
      <c r="AQ117" s="336"/>
      <c r="AR117" s="336"/>
      <c r="AS117" s="336"/>
      <c r="AT117" s="336"/>
      <c r="AU117" s="336"/>
      <c r="AV117" s="336"/>
      <c r="AW117" s="336"/>
      <c r="AX117" s="336"/>
      <c r="AY117" s="336"/>
      <c r="AZ117" s="336"/>
      <c r="BA117" s="336"/>
      <c r="BB117" s="336"/>
      <c r="BC117" s="336"/>
      <c r="BD117" s="336"/>
      <c r="BE117" s="336"/>
      <c r="BF117" s="336"/>
      <c r="BG117" s="336"/>
      <c r="BH117" s="336"/>
      <c r="BI117" s="336"/>
      <c r="BJ117" s="336"/>
      <c r="BK117" s="336"/>
      <c r="BL117" s="336"/>
      <c r="BM117" s="336"/>
      <c r="BN117" s="336"/>
      <c r="BO117" s="336"/>
      <c r="BP117" s="336"/>
      <c r="BQ117" s="336"/>
      <c r="BR117" s="336"/>
      <c r="BS117" s="336"/>
      <c r="BT117" s="336"/>
      <c r="BU117" s="336"/>
      <c r="BV117" s="336"/>
      <c r="BW117" s="336"/>
      <c r="BX117" s="336"/>
      <c r="BY117" s="336"/>
      <c r="BZ117" s="336"/>
      <c r="CA117" s="336"/>
      <c r="CB117" s="336"/>
      <c r="CC117" s="336"/>
      <c r="CD117" s="336"/>
      <c r="CE117" s="336"/>
      <c r="CF117" s="336"/>
      <c r="CG117" s="336"/>
      <c r="CH117" s="336"/>
      <c r="CI117" s="336"/>
      <c r="CJ117" s="336"/>
      <c r="CK117" s="336"/>
      <c r="CL117" s="336"/>
      <c r="CM117" s="336"/>
      <c r="CN117" s="336"/>
      <c r="CO117" s="336"/>
      <c r="CP117" s="336"/>
      <c r="CQ117" s="336"/>
      <c r="CR117" s="336"/>
      <c r="CS117" s="336"/>
      <c r="CT117" s="336"/>
      <c r="CU117" s="336"/>
      <c r="CV117" s="336"/>
      <c r="CW117" s="336"/>
      <c r="CX117" s="336"/>
      <c r="CY117" s="336"/>
      <c r="CZ117" s="336"/>
      <c r="DA117" s="336"/>
      <c r="DB117" s="336"/>
      <c r="DC117" s="336"/>
      <c r="DD117" s="336"/>
      <c r="DE117" s="336"/>
      <c r="DF117" s="336"/>
      <c r="DG117" s="336"/>
      <c r="DH117" s="336"/>
      <c r="DI117" s="336"/>
      <c r="DJ117" s="336"/>
      <c r="DK117" s="336"/>
      <c r="DL117" s="336"/>
      <c r="DM117" s="336"/>
    </row>
    <row r="118" spans="1:18" s="336" customFormat="1" ht="15">
      <c r="A118" s="329" t="s">
        <v>48</v>
      </c>
      <c r="B118" s="329"/>
      <c r="C118" s="327">
        <f>SUM(D118:O118)</f>
        <v>38325</v>
      </c>
      <c r="D118" s="327">
        <f>'[1]5.3'!C55-'4.3'!E118-'4.3'!F118-'4.3'!G118-'4.3'!H118-'4.3'!I118-'4.3'!J118-'4.3'!K118-'4.3'!L118-'4.3'!M118-'4.3'!O118</f>
        <v>38295</v>
      </c>
      <c r="E118" s="327"/>
      <c r="F118" s="348"/>
      <c r="G118" s="349"/>
      <c r="H118" s="348">
        <v>30</v>
      </c>
      <c r="I118" s="349"/>
      <c r="J118" s="349"/>
      <c r="K118" s="349"/>
      <c r="L118" s="349"/>
      <c r="M118" s="349"/>
      <c r="N118" s="349"/>
      <c r="O118" s="349"/>
      <c r="P118" s="328">
        <f t="shared" si="40"/>
        <v>38325</v>
      </c>
      <c r="Q118" s="328">
        <f>P118-C118</f>
        <v>0</v>
      </c>
      <c r="R118" s="328">
        <f>C118-'[1]5.3'!C55</f>
        <v>0</v>
      </c>
    </row>
    <row r="119" spans="1:18" s="336" customFormat="1" ht="15">
      <c r="A119" s="329" t="s">
        <v>649</v>
      </c>
      <c r="B119" s="329"/>
      <c r="C119" s="327">
        <f>SUM(D119:O119)</f>
        <v>863</v>
      </c>
      <c r="D119" s="327"/>
      <c r="E119" s="420">
        <v>863</v>
      </c>
      <c r="F119" s="348"/>
      <c r="G119" s="349"/>
      <c r="H119" s="348"/>
      <c r="I119" s="349"/>
      <c r="J119" s="448"/>
      <c r="K119" s="349"/>
      <c r="L119" s="348"/>
      <c r="M119" s="349"/>
      <c r="N119" s="349"/>
      <c r="O119" s="349"/>
      <c r="P119" s="328">
        <f t="shared" si="40"/>
        <v>863</v>
      </c>
      <c r="Q119" s="328"/>
      <c r="R119" s="328"/>
    </row>
    <row r="120" spans="1:18" s="336" customFormat="1" ht="15">
      <c r="A120" s="329" t="s">
        <v>642</v>
      </c>
      <c r="B120" s="329"/>
      <c r="C120" s="327">
        <f>SUM(D120:O120)</f>
        <v>863</v>
      </c>
      <c r="D120" s="327"/>
      <c r="E120" s="420">
        <f>E119</f>
        <v>863</v>
      </c>
      <c r="F120" s="348"/>
      <c r="G120" s="349"/>
      <c r="H120" s="348"/>
      <c r="I120" s="349"/>
      <c r="J120" s="448"/>
      <c r="K120" s="349"/>
      <c r="L120" s="348"/>
      <c r="M120" s="349"/>
      <c r="N120" s="349"/>
      <c r="O120" s="349"/>
      <c r="P120" s="328">
        <f t="shared" si="40"/>
        <v>863</v>
      </c>
      <c r="Q120" s="328"/>
      <c r="R120" s="328"/>
    </row>
    <row r="121" spans="1:18" ht="15">
      <c r="A121" s="417" t="s">
        <v>574</v>
      </c>
      <c r="B121" s="417"/>
      <c r="C121" s="330">
        <f>C120+C118</f>
        <v>39188</v>
      </c>
      <c r="D121" s="330">
        <f aca="true" t="shared" si="41" ref="D121:O121">D120+D118</f>
        <v>38295</v>
      </c>
      <c r="E121" s="330">
        <f t="shared" si="41"/>
        <v>863</v>
      </c>
      <c r="F121" s="330">
        <f t="shared" si="41"/>
        <v>0</v>
      </c>
      <c r="G121" s="330">
        <f t="shared" si="41"/>
        <v>0</v>
      </c>
      <c r="H121" s="330">
        <f t="shared" si="41"/>
        <v>30</v>
      </c>
      <c r="I121" s="330">
        <f t="shared" si="41"/>
        <v>0</v>
      </c>
      <c r="J121" s="330">
        <f t="shared" si="41"/>
        <v>0</v>
      </c>
      <c r="K121" s="330">
        <f t="shared" si="41"/>
        <v>0</v>
      </c>
      <c r="L121" s="330">
        <f t="shared" si="41"/>
        <v>0</v>
      </c>
      <c r="M121" s="330">
        <f t="shared" si="41"/>
        <v>0</v>
      </c>
      <c r="N121" s="330">
        <f t="shared" si="41"/>
        <v>0</v>
      </c>
      <c r="O121" s="330">
        <f t="shared" si="41"/>
        <v>0</v>
      </c>
      <c r="P121" s="328">
        <f t="shared" si="40"/>
        <v>39188</v>
      </c>
      <c r="Q121" s="328"/>
      <c r="R121" s="328"/>
    </row>
    <row r="122" spans="1:117" ht="15">
      <c r="A122" s="337" t="s">
        <v>513</v>
      </c>
      <c r="B122" s="335" t="s">
        <v>492</v>
      </c>
      <c r="C122" s="327"/>
      <c r="D122" s="419"/>
      <c r="E122" s="349"/>
      <c r="F122" s="444"/>
      <c r="G122" s="349"/>
      <c r="H122" s="444"/>
      <c r="I122" s="349"/>
      <c r="J122" s="349"/>
      <c r="K122" s="349"/>
      <c r="L122" s="349"/>
      <c r="M122" s="349"/>
      <c r="N122" s="349"/>
      <c r="O122" s="349"/>
      <c r="P122" s="328">
        <f t="shared" si="40"/>
        <v>0</v>
      </c>
      <c r="Q122" s="328">
        <f>P122-C122</f>
        <v>0</v>
      </c>
      <c r="R122" s="328" t="e">
        <f>C122-'[1]5.3'!C56</f>
        <v>#REF!</v>
      </c>
      <c r="S122" s="336"/>
      <c r="T122" s="336"/>
      <c r="U122" s="336"/>
      <c r="V122" s="336"/>
      <c r="W122" s="336"/>
      <c r="X122" s="336"/>
      <c r="Y122" s="336"/>
      <c r="Z122" s="336"/>
      <c r="AA122" s="336"/>
      <c r="AB122" s="336"/>
      <c r="AC122" s="336"/>
      <c r="AD122" s="336"/>
      <c r="AE122" s="336"/>
      <c r="AF122" s="336"/>
      <c r="AG122" s="336"/>
      <c r="AH122" s="336"/>
      <c r="AI122" s="336"/>
      <c r="AJ122" s="336"/>
      <c r="AK122" s="336"/>
      <c r="AL122" s="336"/>
      <c r="AM122" s="336"/>
      <c r="AN122" s="336"/>
      <c r="AO122" s="336"/>
      <c r="AP122" s="336"/>
      <c r="AQ122" s="336"/>
      <c r="AR122" s="336"/>
      <c r="AS122" s="336"/>
      <c r="AT122" s="336"/>
      <c r="AU122" s="336"/>
      <c r="AV122" s="336"/>
      <c r="AW122" s="336"/>
      <c r="AX122" s="336"/>
      <c r="AY122" s="336"/>
      <c r="AZ122" s="336"/>
      <c r="BA122" s="336"/>
      <c r="BB122" s="336"/>
      <c r="BC122" s="336"/>
      <c r="BD122" s="336"/>
      <c r="BE122" s="336"/>
      <c r="BF122" s="336"/>
      <c r="BG122" s="336"/>
      <c r="BH122" s="336"/>
      <c r="BI122" s="336"/>
      <c r="BJ122" s="336"/>
      <c r="BK122" s="336"/>
      <c r="BL122" s="336"/>
      <c r="BM122" s="336"/>
      <c r="BN122" s="336"/>
      <c r="BO122" s="336"/>
      <c r="BP122" s="336"/>
      <c r="BQ122" s="336"/>
      <c r="BR122" s="336"/>
      <c r="BS122" s="336"/>
      <c r="BT122" s="336"/>
      <c r="BU122" s="336"/>
      <c r="BV122" s="336"/>
      <c r="BW122" s="336"/>
      <c r="BX122" s="336"/>
      <c r="BY122" s="336"/>
      <c r="BZ122" s="336"/>
      <c r="CA122" s="336"/>
      <c r="CB122" s="336"/>
      <c r="CC122" s="336"/>
      <c r="CD122" s="336"/>
      <c r="CE122" s="336"/>
      <c r="CF122" s="336"/>
      <c r="CG122" s="336"/>
      <c r="CH122" s="336"/>
      <c r="CI122" s="336"/>
      <c r="CJ122" s="336"/>
      <c r="CK122" s="336"/>
      <c r="CL122" s="336"/>
      <c r="CM122" s="336"/>
      <c r="CN122" s="336"/>
      <c r="CO122" s="336"/>
      <c r="CP122" s="336"/>
      <c r="CQ122" s="336"/>
      <c r="CR122" s="336"/>
      <c r="CS122" s="336"/>
      <c r="CT122" s="336"/>
      <c r="CU122" s="336"/>
      <c r="CV122" s="336"/>
      <c r="CW122" s="336"/>
      <c r="CX122" s="336"/>
      <c r="CY122" s="336"/>
      <c r="CZ122" s="336"/>
      <c r="DA122" s="336"/>
      <c r="DB122" s="336"/>
      <c r="DC122" s="336"/>
      <c r="DD122" s="336"/>
      <c r="DE122" s="336"/>
      <c r="DF122" s="336"/>
      <c r="DG122" s="336"/>
      <c r="DH122" s="336"/>
      <c r="DI122" s="336"/>
      <c r="DJ122" s="336"/>
      <c r="DK122" s="336"/>
      <c r="DL122" s="336"/>
      <c r="DM122" s="336"/>
    </row>
    <row r="123" spans="1:18" s="336" customFormat="1" ht="15">
      <c r="A123" s="329" t="s">
        <v>48</v>
      </c>
      <c r="B123" s="329"/>
      <c r="C123" s="327">
        <f>SUM(D123:O123)</f>
        <v>10330</v>
      </c>
      <c r="D123" s="327">
        <f>'[1]5.3'!C57-'4.3'!E123-'4.3'!F123-'4.3'!G123-'4.3'!H123-'4.3'!I123-'4.3'!J123-'4.3'!K123-'4.3'!L123-'4.3'!M123-'4.3'!O123</f>
        <v>10330</v>
      </c>
      <c r="E123" s="327"/>
      <c r="F123" s="348"/>
      <c r="G123" s="349"/>
      <c r="H123" s="348"/>
      <c r="I123" s="349"/>
      <c r="J123" s="349"/>
      <c r="K123" s="349"/>
      <c r="L123" s="349"/>
      <c r="M123" s="349"/>
      <c r="N123" s="349"/>
      <c r="O123" s="349"/>
      <c r="P123" s="328">
        <f t="shared" si="40"/>
        <v>10330</v>
      </c>
      <c r="Q123" s="328">
        <f>P123-C123</f>
        <v>0</v>
      </c>
      <c r="R123" s="328">
        <f>C123-'[1]5.3'!C57</f>
        <v>0</v>
      </c>
    </row>
    <row r="124" spans="1:18" s="336" customFormat="1" ht="15">
      <c r="A124" s="329" t="s">
        <v>642</v>
      </c>
      <c r="B124" s="329"/>
      <c r="C124" s="327"/>
      <c r="D124" s="327"/>
      <c r="E124" s="327"/>
      <c r="F124" s="348"/>
      <c r="G124" s="349"/>
      <c r="H124" s="348"/>
      <c r="I124" s="349"/>
      <c r="J124" s="348"/>
      <c r="K124" s="349"/>
      <c r="L124" s="348"/>
      <c r="M124" s="349"/>
      <c r="N124" s="349"/>
      <c r="O124" s="349"/>
      <c r="P124" s="328"/>
      <c r="Q124" s="328"/>
      <c r="R124" s="328"/>
    </row>
    <row r="125" spans="1:18" ht="15">
      <c r="A125" s="417" t="s">
        <v>574</v>
      </c>
      <c r="B125" s="417"/>
      <c r="C125" s="330">
        <f>C124+C123</f>
        <v>10330</v>
      </c>
      <c r="D125" s="330">
        <f aca="true" t="shared" si="42" ref="D125:O125">D124+D123</f>
        <v>10330</v>
      </c>
      <c r="E125" s="330">
        <f t="shared" si="42"/>
        <v>0</v>
      </c>
      <c r="F125" s="330">
        <f t="shared" si="42"/>
        <v>0</v>
      </c>
      <c r="G125" s="330">
        <f t="shared" si="42"/>
        <v>0</v>
      </c>
      <c r="H125" s="330">
        <f t="shared" si="42"/>
        <v>0</v>
      </c>
      <c r="I125" s="330">
        <f t="shared" si="42"/>
        <v>0</v>
      </c>
      <c r="J125" s="330">
        <f t="shared" si="42"/>
        <v>0</v>
      </c>
      <c r="K125" s="330">
        <f t="shared" si="42"/>
        <v>0</v>
      </c>
      <c r="L125" s="330">
        <f t="shared" si="42"/>
        <v>0</v>
      </c>
      <c r="M125" s="330">
        <f t="shared" si="42"/>
        <v>0</v>
      </c>
      <c r="N125" s="330">
        <f t="shared" si="42"/>
        <v>0</v>
      </c>
      <c r="O125" s="330">
        <f t="shared" si="42"/>
        <v>0</v>
      </c>
      <c r="P125" s="328"/>
      <c r="Q125" s="328"/>
      <c r="R125" s="328"/>
    </row>
    <row r="126" spans="1:117" ht="15">
      <c r="A126" s="337" t="s">
        <v>514</v>
      </c>
      <c r="B126" s="335" t="s">
        <v>492</v>
      </c>
      <c r="C126" s="327"/>
      <c r="D126" s="327"/>
      <c r="E126" s="349"/>
      <c r="F126" s="348"/>
      <c r="G126" s="349"/>
      <c r="H126" s="348"/>
      <c r="I126" s="349"/>
      <c r="J126" s="349"/>
      <c r="K126" s="349"/>
      <c r="L126" s="349"/>
      <c r="M126" s="349"/>
      <c r="N126" s="349"/>
      <c r="O126" s="349"/>
      <c r="P126" s="328">
        <f>SUM(D126:O126)</f>
        <v>0</v>
      </c>
      <c r="Q126" s="328">
        <f>P126-C126</f>
        <v>0</v>
      </c>
      <c r="R126" s="328" t="e">
        <f>C126-'[1]5.3'!C58</f>
        <v>#REF!</v>
      </c>
      <c r="S126" s="336"/>
      <c r="T126" s="336"/>
      <c r="U126" s="336"/>
      <c r="V126" s="336"/>
      <c r="W126" s="336"/>
      <c r="X126" s="336"/>
      <c r="Y126" s="336"/>
      <c r="Z126" s="336"/>
      <c r="AA126" s="336"/>
      <c r="AB126" s="336"/>
      <c r="AC126" s="336"/>
      <c r="AD126" s="336"/>
      <c r="AE126" s="336"/>
      <c r="AF126" s="336"/>
      <c r="AG126" s="336"/>
      <c r="AH126" s="336"/>
      <c r="AI126" s="336"/>
      <c r="AJ126" s="336"/>
      <c r="AK126" s="336"/>
      <c r="AL126" s="336"/>
      <c r="AM126" s="336"/>
      <c r="AN126" s="336"/>
      <c r="AO126" s="336"/>
      <c r="AP126" s="336"/>
      <c r="AQ126" s="336"/>
      <c r="AR126" s="336"/>
      <c r="AS126" s="336"/>
      <c r="AT126" s="336"/>
      <c r="AU126" s="336"/>
      <c r="AV126" s="336"/>
      <c r="AW126" s="336"/>
      <c r="AX126" s="336"/>
      <c r="AY126" s="336"/>
      <c r="AZ126" s="336"/>
      <c r="BA126" s="336"/>
      <c r="BB126" s="336"/>
      <c r="BC126" s="336"/>
      <c r="BD126" s="336"/>
      <c r="BE126" s="336"/>
      <c r="BF126" s="336"/>
      <c r="BG126" s="336"/>
      <c r="BH126" s="336"/>
      <c r="BI126" s="336"/>
      <c r="BJ126" s="336"/>
      <c r="BK126" s="336"/>
      <c r="BL126" s="336"/>
      <c r="BM126" s="336"/>
      <c r="BN126" s="336"/>
      <c r="BO126" s="336"/>
      <c r="BP126" s="336"/>
      <c r="BQ126" s="336"/>
      <c r="BR126" s="336"/>
      <c r="BS126" s="336"/>
      <c r="BT126" s="336"/>
      <c r="BU126" s="336"/>
      <c r="BV126" s="336"/>
      <c r="BW126" s="336"/>
      <c r="BX126" s="336"/>
      <c r="BY126" s="336"/>
      <c r="BZ126" s="336"/>
      <c r="CA126" s="336"/>
      <c r="CB126" s="336"/>
      <c r="CC126" s="336"/>
      <c r="CD126" s="336"/>
      <c r="CE126" s="336"/>
      <c r="CF126" s="336"/>
      <c r="CG126" s="336"/>
      <c r="CH126" s="336"/>
      <c r="CI126" s="336"/>
      <c r="CJ126" s="336"/>
      <c r="CK126" s="336"/>
      <c r="CL126" s="336"/>
      <c r="CM126" s="336"/>
      <c r="CN126" s="336"/>
      <c r="CO126" s="336"/>
      <c r="CP126" s="336"/>
      <c r="CQ126" s="336"/>
      <c r="CR126" s="336"/>
      <c r="CS126" s="336"/>
      <c r="CT126" s="336"/>
      <c r="CU126" s="336"/>
      <c r="CV126" s="336"/>
      <c r="CW126" s="336"/>
      <c r="CX126" s="336"/>
      <c r="CY126" s="336"/>
      <c r="CZ126" s="336"/>
      <c r="DA126" s="336"/>
      <c r="DB126" s="336"/>
      <c r="DC126" s="336"/>
      <c r="DD126" s="336"/>
      <c r="DE126" s="336"/>
      <c r="DF126" s="336"/>
      <c r="DG126" s="336"/>
      <c r="DH126" s="336"/>
      <c r="DI126" s="336"/>
      <c r="DJ126" s="336"/>
      <c r="DK126" s="336"/>
      <c r="DL126" s="336"/>
      <c r="DM126" s="336"/>
    </row>
    <row r="127" spans="1:18" s="336" customFormat="1" ht="15">
      <c r="A127" s="329" t="s">
        <v>48</v>
      </c>
      <c r="B127" s="329"/>
      <c r="C127" s="327">
        <f>SUM(D127:O127)</f>
        <v>10531</v>
      </c>
      <c r="D127" s="327">
        <f>'[1]5.3'!C59-'4.3'!E127-'4.3'!F127-'4.3'!G127-'4.3'!H127-'4.3'!I127-'4.3'!J127-'4.3'!K127-'4.3'!L127-'4.3'!M127-'4.3'!O127</f>
        <v>10531</v>
      </c>
      <c r="E127" s="327"/>
      <c r="F127" s="348"/>
      <c r="G127" s="349"/>
      <c r="H127" s="348"/>
      <c r="I127" s="349"/>
      <c r="J127" s="349"/>
      <c r="K127" s="349"/>
      <c r="L127" s="349"/>
      <c r="M127" s="349"/>
      <c r="N127" s="349"/>
      <c r="O127" s="349"/>
      <c r="P127" s="328">
        <f>SUM(D127:O127)</f>
        <v>10531</v>
      </c>
      <c r="Q127" s="328">
        <f>P127-C127</f>
        <v>0</v>
      </c>
      <c r="R127" s="328">
        <f>C127-'[1]5.3'!C59</f>
        <v>0</v>
      </c>
    </row>
    <row r="128" spans="1:18" s="336" customFormat="1" ht="15">
      <c r="A128" s="329" t="s">
        <v>642</v>
      </c>
      <c r="B128" s="329"/>
      <c r="C128" s="327"/>
      <c r="D128" s="327"/>
      <c r="E128" s="327"/>
      <c r="F128" s="348"/>
      <c r="G128" s="349"/>
      <c r="H128" s="348"/>
      <c r="I128" s="349"/>
      <c r="J128" s="348"/>
      <c r="K128" s="349"/>
      <c r="L128" s="348"/>
      <c r="M128" s="349"/>
      <c r="N128" s="349"/>
      <c r="O128" s="349"/>
      <c r="P128" s="328"/>
      <c r="Q128" s="328"/>
      <c r="R128" s="328"/>
    </row>
    <row r="129" spans="1:18" ht="15">
      <c r="A129" s="417" t="s">
        <v>574</v>
      </c>
      <c r="B129" s="417"/>
      <c r="C129" s="330">
        <f>C128+C127</f>
        <v>10531</v>
      </c>
      <c r="D129" s="330">
        <f aca="true" t="shared" si="43" ref="D129:O129">D128+D127</f>
        <v>10531</v>
      </c>
      <c r="E129" s="330">
        <f t="shared" si="43"/>
        <v>0</v>
      </c>
      <c r="F129" s="330">
        <f t="shared" si="43"/>
        <v>0</v>
      </c>
      <c r="G129" s="330">
        <f t="shared" si="43"/>
        <v>0</v>
      </c>
      <c r="H129" s="330">
        <f t="shared" si="43"/>
        <v>0</v>
      </c>
      <c r="I129" s="330">
        <f t="shared" si="43"/>
        <v>0</v>
      </c>
      <c r="J129" s="330">
        <f t="shared" si="43"/>
        <v>0</v>
      </c>
      <c r="K129" s="330">
        <f t="shared" si="43"/>
        <v>0</v>
      </c>
      <c r="L129" s="330">
        <f t="shared" si="43"/>
        <v>0</v>
      </c>
      <c r="M129" s="330">
        <f t="shared" si="43"/>
        <v>0</v>
      </c>
      <c r="N129" s="330">
        <f t="shared" si="43"/>
        <v>0</v>
      </c>
      <c r="O129" s="330">
        <f t="shared" si="43"/>
        <v>0</v>
      </c>
      <c r="P129" s="328"/>
      <c r="Q129" s="328"/>
      <c r="R129" s="328"/>
    </row>
    <row r="130" spans="1:117" ht="15">
      <c r="A130" s="337" t="s">
        <v>515</v>
      </c>
      <c r="B130" s="335" t="s">
        <v>492</v>
      </c>
      <c r="C130" s="327"/>
      <c r="D130" s="327"/>
      <c r="E130" s="444"/>
      <c r="F130" s="444"/>
      <c r="G130" s="444"/>
      <c r="H130" s="444"/>
      <c r="I130" s="349"/>
      <c r="J130" s="349"/>
      <c r="K130" s="349"/>
      <c r="L130" s="349"/>
      <c r="M130" s="349"/>
      <c r="N130" s="349"/>
      <c r="O130" s="349"/>
      <c r="P130" s="328">
        <f>SUM(D130:O130)</f>
        <v>0</v>
      </c>
      <c r="Q130" s="328">
        <f>P130-C130</f>
        <v>0</v>
      </c>
      <c r="R130" s="328" t="e">
        <f>C130-'[1]5.3'!C60</f>
        <v>#REF!</v>
      </c>
      <c r="S130" s="336"/>
      <c r="T130" s="336"/>
      <c r="U130" s="336"/>
      <c r="V130" s="336"/>
      <c r="W130" s="336"/>
      <c r="X130" s="336"/>
      <c r="Y130" s="336"/>
      <c r="Z130" s="336"/>
      <c r="AA130" s="336"/>
      <c r="AB130" s="336"/>
      <c r="AC130" s="336"/>
      <c r="AD130" s="336"/>
      <c r="AE130" s="336"/>
      <c r="AF130" s="336"/>
      <c r="AG130" s="336"/>
      <c r="AH130" s="336"/>
      <c r="AI130" s="336"/>
      <c r="AJ130" s="336"/>
      <c r="AK130" s="336"/>
      <c r="AL130" s="336"/>
      <c r="AM130" s="336"/>
      <c r="AN130" s="336"/>
      <c r="AO130" s="336"/>
      <c r="AP130" s="336"/>
      <c r="AQ130" s="336"/>
      <c r="AR130" s="336"/>
      <c r="AS130" s="336"/>
      <c r="AT130" s="336"/>
      <c r="AU130" s="336"/>
      <c r="AV130" s="336"/>
      <c r="AW130" s="336"/>
      <c r="AX130" s="336"/>
      <c r="AY130" s="336"/>
      <c r="AZ130" s="336"/>
      <c r="BA130" s="336"/>
      <c r="BB130" s="336"/>
      <c r="BC130" s="336"/>
      <c r="BD130" s="336"/>
      <c r="BE130" s="336"/>
      <c r="BF130" s="336"/>
      <c r="BG130" s="336"/>
      <c r="BH130" s="336"/>
      <c r="BI130" s="336"/>
      <c r="BJ130" s="336"/>
      <c r="BK130" s="336"/>
      <c r="BL130" s="336"/>
      <c r="BM130" s="336"/>
      <c r="BN130" s="336"/>
      <c r="BO130" s="336"/>
      <c r="BP130" s="336"/>
      <c r="BQ130" s="336"/>
      <c r="BR130" s="336"/>
      <c r="BS130" s="336"/>
      <c r="BT130" s="336"/>
      <c r="BU130" s="336"/>
      <c r="BV130" s="336"/>
      <c r="BW130" s="336"/>
      <c r="BX130" s="336"/>
      <c r="BY130" s="336"/>
      <c r="BZ130" s="336"/>
      <c r="CA130" s="336"/>
      <c r="CB130" s="336"/>
      <c r="CC130" s="336"/>
      <c r="CD130" s="336"/>
      <c r="CE130" s="336"/>
      <c r="CF130" s="336"/>
      <c r="CG130" s="336"/>
      <c r="CH130" s="336"/>
      <c r="CI130" s="336"/>
      <c r="CJ130" s="336"/>
      <c r="CK130" s="336"/>
      <c r="CL130" s="336"/>
      <c r="CM130" s="336"/>
      <c r="CN130" s="336"/>
      <c r="CO130" s="336"/>
      <c r="CP130" s="336"/>
      <c r="CQ130" s="336"/>
      <c r="CR130" s="336"/>
      <c r="CS130" s="336"/>
      <c r="CT130" s="336"/>
      <c r="CU130" s="336"/>
      <c r="CV130" s="336"/>
      <c r="CW130" s="336"/>
      <c r="CX130" s="336"/>
      <c r="CY130" s="336"/>
      <c r="CZ130" s="336"/>
      <c r="DA130" s="336"/>
      <c r="DB130" s="336"/>
      <c r="DC130" s="336"/>
      <c r="DD130" s="336"/>
      <c r="DE130" s="336"/>
      <c r="DF130" s="336"/>
      <c r="DG130" s="336"/>
      <c r="DH130" s="336"/>
      <c r="DI130" s="336"/>
      <c r="DJ130" s="336"/>
      <c r="DK130" s="336"/>
      <c r="DL130" s="336"/>
      <c r="DM130" s="336"/>
    </row>
    <row r="131" spans="1:18" s="336" customFormat="1" ht="15">
      <c r="A131" s="329" t="s">
        <v>48</v>
      </c>
      <c r="B131" s="329"/>
      <c r="C131" s="327">
        <f>SUM(D131:O131)</f>
        <v>9601</v>
      </c>
      <c r="D131" s="327">
        <f>'[1]5.3'!C61-'4.3'!E131-'4.3'!F131-'4.3'!G131-'4.3'!H131-'4.3'!I131-'4.3'!J131-'4.3'!K131-'4.3'!L131-'4.3'!M131-'4.3'!O131</f>
        <v>9601</v>
      </c>
      <c r="E131" s="327"/>
      <c r="F131" s="348"/>
      <c r="G131" s="349"/>
      <c r="H131" s="348"/>
      <c r="I131" s="349"/>
      <c r="J131" s="349"/>
      <c r="K131" s="349"/>
      <c r="L131" s="349"/>
      <c r="M131" s="349"/>
      <c r="N131" s="349"/>
      <c r="O131" s="349"/>
      <c r="P131" s="328">
        <f>SUM(D131:O131)</f>
        <v>9601</v>
      </c>
      <c r="Q131" s="328">
        <f>P131-C131</f>
        <v>0</v>
      </c>
      <c r="R131" s="328">
        <f>C131-'[1]5.3'!C61</f>
        <v>0</v>
      </c>
    </row>
    <row r="132" spans="1:18" s="336" customFormat="1" ht="15">
      <c r="A132" s="329" t="s">
        <v>642</v>
      </c>
      <c r="B132" s="329"/>
      <c r="C132" s="327"/>
      <c r="D132" s="327"/>
      <c r="E132" s="327"/>
      <c r="F132" s="348"/>
      <c r="G132" s="349"/>
      <c r="H132" s="348"/>
      <c r="I132" s="349"/>
      <c r="J132" s="348"/>
      <c r="K132" s="349"/>
      <c r="L132" s="348"/>
      <c r="M132" s="349"/>
      <c r="N132" s="349"/>
      <c r="O132" s="349"/>
      <c r="P132" s="328"/>
      <c r="Q132" s="328"/>
      <c r="R132" s="328"/>
    </row>
    <row r="133" spans="1:18" ht="15">
      <c r="A133" s="417" t="s">
        <v>574</v>
      </c>
      <c r="B133" s="417"/>
      <c r="C133" s="418">
        <f>C132+C131</f>
        <v>9601</v>
      </c>
      <c r="D133" s="418">
        <f aca="true" t="shared" si="44" ref="D133:O133">D132+D131</f>
        <v>9601</v>
      </c>
      <c r="E133" s="418">
        <f t="shared" si="44"/>
        <v>0</v>
      </c>
      <c r="F133" s="418">
        <f t="shared" si="44"/>
        <v>0</v>
      </c>
      <c r="G133" s="418">
        <f t="shared" si="44"/>
        <v>0</v>
      </c>
      <c r="H133" s="418">
        <f t="shared" si="44"/>
        <v>0</v>
      </c>
      <c r="I133" s="418">
        <f t="shared" si="44"/>
        <v>0</v>
      </c>
      <c r="J133" s="418">
        <f t="shared" si="44"/>
        <v>0</v>
      </c>
      <c r="K133" s="418">
        <f t="shared" si="44"/>
        <v>0</v>
      </c>
      <c r="L133" s="418">
        <f t="shared" si="44"/>
        <v>0</v>
      </c>
      <c r="M133" s="418">
        <f t="shared" si="44"/>
        <v>0</v>
      </c>
      <c r="N133" s="418">
        <f t="shared" si="44"/>
        <v>0</v>
      </c>
      <c r="O133" s="418">
        <f t="shared" si="44"/>
        <v>0</v>
      </c>
      <c r="P133" s="328"/>
      <c r="Q133" s="328"/>
      <c r="R133" s="328"/>
    </row>
    <row r="134" spans="1:18" s="336" customFormat="1" ht="15">
      <c r="A134" s="337" t="s">
        <v>575</v>
      </c>
      <c r="B134" s="335" t="s">
        <v>492</v>
      </c>
      <c r="C134" s="327"/>
      <c r="D134" s="327"/>
      <c r="E134" s="327"/>
      <c r="F134" s="348"/>
      <c r="G134" s="349"/>
      <c r="H134" s="348"/>
      <c r="I134" s="349"/>
      <c r="J134" s="349"/>
      <c r="K134" s="349"/>
      <c r="L134" s="349"/>
      <c r="M134" s="349"/>
      <c r="N134" s="349"/>
      <c r="O134" s="349"/>
      <c r="P134" s="328"/>
      <c r="Q134" s="328"/>
      <c r="R134" s="328"/>
    </row>
    <row r="135" spans="1:18" s="336" customFormat="1" ht="15">
      <c r="A135" s="329" t="s">
        <v>48</v>
      </c>
      <c r="B135" s="329"/>
      <c r="C135" s="327">
        <f>SUM(D135:O135)</f>
        <v>12070</v>
      </c>
      <c r="D135" s="327">
        <f>'[1]5.3'!C63-'4.3'!E135-'4.3'!F135-'4.3'!G135-'4.3'!H135-'4.3'!I135-'4.3'!J135-'4.3'!K135-'4.3'!L135-'4.3'!M135-'4.3'!O135</f>
        <v>12070</v>
      </c>
      <c r="E135" s="327"/>
      <c r="F135" s="348"/>
      <c r="G135" s="349"/>
      <c r="H135" s="348"/>
      <c r="I135" s="349"/>
      <c r="J135" s="349"/>
      <c r="K135" s="349"/>
      <c r="L135" s="349"/>
      <c r="M135" s="349"/>
      <c r="N135" s="349"/>
      <c r="O135" s="349"/>
      <c r="P135" s="328">
        <f>SUM(D135:O135)</f>
        <v>12070</v>
      </c>
      <c r="Q135" s="328">
        <f>P135-C135</f>
        <v>0</v>
      </c>
      <c r="R135" s="328">
        <f>C135-'[1]5.3'!C63</f>
        <v>0</v>
      </c>
    </row>
    <row r="136" spans="1:18" s="336" customFormat="1" ht="15">
      <c r="A136" s="329" t="s">
        <v>642</v>
      </c>
      <c r="B136" s="329"/>
      <c r="C136" s="327"/>
      <c r="D136" s="327"/>
      <c r="E136" s="327"/>
      <c r="F136" s="348"/>
      <c r="G136" s="349"/>
      <c r="H136" s="348"/>
      <c r="I136" s="349"/>
      <c r="J136" s="348"/>
      <c r="K136" s="349"/>
      <c r="L136" s="348"/>
      <c r="M136" s="349"/>
      <c r="N136" s="349"/>
      <c r="O136" s="349"/>
      <c r="P136" s="328"/>
      <c r="Q136" s="328"/>
      <c r="R136" s="328"/>
    </row>
    <row r="137" spans="1:18" ht="15">
      <c r="A137" s="417" t="s">
        <v>574</v>
      </c>
      <c r="B137" s="417"/>
      <c r="C137" s="418">
        <f>C136+C135</f>
        <v>12070</v>
      </c>
      <c r="D137" s="418">
        <f aca="true" t="shared" si="45" ref="D137:O137">D136+D135</f>
        <v>12070</v>
      </c>
      <c r="E137" s="418">
        <f t="shared" si="45"/>
        <v>0</v>
      </c>
      <c r="F137" s="418">
        <f t="shared" si="45"/>
        <v>0</v>
      </c>
      <c r="G137" s="418">
        <f t="shared" si="45"/>
        <v>0</v>
      </c>
      <c r="H137" s="418">
        <f t="shared" si="45"/>
        <v>0</v>
      </c>
      <c r="I137" s="418">
        <f t="shared" si="45"/>
        <v>0</v>
      </c>
      <c r="J137" s="418">
        <f t="shared" si="45"/>
        <v>0</v>
      </c>
      <c r="K137" s="418">
        <f t="shared" si="45"/>
        <v>0</v>
      </c>
      <c r="L137" s="418">
        <f t="shared" si="45"/>
        <v>0</v>
      </c>
      <c r="M137" s="418">
        <f t="shared" si="45"/>
        <v>0</v>
      </c>
      <c r="N137" s="418">
        <f t="shared" si="45"/>
        <v>0</v>
      </c>
      <c r="O137" s="418">
        <f t="shared" si="45"/>
        <v>0</v>
      </c>
      <c r="P137" s="328"/>
      <c r="Q137" s="328"/>
      <c r="R137" s="328"/>
    </row>
    <row r="138" spans="1:117" ht="15">
      <c r="A138" s="337" t="s">
        <v>517</v>
      </c>
      <c r="B138" s="335" t="s">
        <v>492</v>
      </c>
      <c r="C138" s="327"/>
      <c r="D138" s="327"/>
      <c r="E138" s="349"/>
      <c r="F138" s="348"/>
      <c r="G138" s="349"/>
      <c r="H138" s="348"/>
      <c r="I138" s="349"/>
      <c r="J138" s="349"/>
      <c r="K138" s="349"/>
      <c r="L138" s="349"/>
      <c r="M138" s="349"/>
      <c r="N138" s="349"/>
      <c r="O138" s="349"/>
      <c r="P138" s="328">
        <f>SUM(D138:O138)</f>
        <v>0</v>
      </c>
      <c r="Q138" s="328">
        <f>P138-C138</f>
        <v>0</v>
      </c>
      <c r="R138" s="328" t="e">
        <f>C138-'[1]5.3'!C64</f>
        <v>#REF!</v>
      </c>
      <c r="S138" s="336"/>
      <c r="T138" s="336"/>
      <c r="U138" s="336"/>
      <c r="V138" s="336"/>
      <c r="W138" s="336"/>
      <c r="X138" s="336"/>
      <c r="Y138" s="336"/>
      <c r="Z138" s="336"/>
      <c r="AA138" s="336"/>
      <c r="AB138" s="336"/>
      <c r="AC138" s="336"/>
      <c r="AD138" s="336"/>
      <c r="AE138" s="336"/>
      <c r="AF138" s="336"/>
      <c r="AG138" s="336"/>
      <c r="AH138" s="336"/>
      <c r="AI138" s="336"/>
      <c r="AJ138" s="336"/>
      <c r="AK138" s="336"/>
      <c r="AL138" s="336"/>
      <c r="AM138" s="336"/>
      <c r="AN138" s="336"/>
      <c r="AO138" s="336"/>
      <c r="AP138" s="336"/>
      <c r="AQ138" s="336"/>
      <c r="AR138" s="336"/>
      <c r="AS138" s="336"/>
      <c r="AT138" s="336"/>
      <c r="AU138" s="336"/>
      <c r="AV138" s="336"/>
      <c r="AW138" s="336"/>
      <c r="AX138" s="336"/>
      <c r="AY138" s="336"/>
      <c r="AZ138" s="336"/>
      <c r="BA138" s="336"/>
      <c r="BB138" s="336"/>
      <c r="BC138" s="336"/>
      <c r="BD138" s="336"/>
      <c r="BE138" s="336"/>
      <c r="BF138" s="336"/>
      <c r="BG138" s="336"/>
      <c r="BH138" s="336"/>
      <c r="BI138" s="336"/>
      <c r="BJ138" s="336"/>
      <c r="BK138" s="336"/>
      <c r="BL138" s="336"/>
      <c r="BM138" s="336"/>
      <c r="BN138" s="336"/>
      <c r="BO138" s="336"/>
      <c r="BP138" s="336"/>
      <c r="BQ138" s="336"/>
      <c r="BR138" s="336"/>
      <c r="BS138" s="336"/>
      <c r="BT138" s="336"/>
      <c r="BU138" s="336"/>
      <c r="BV138" s="336"/>
      <c r="BW138" s="336"/>
      <c r="BX138" s="336"/>
      <c r="BY138" s="336"/>
      <c r="BZ138" s="336"/>
      <c r="CA138" s="336"/>
      <c r="CB138" s="336"/>
      <c r="CC138" s="336"/>
      <c r="CD138" s="336"/>
      <c r="CE138" s="336"/>
      <c r="CF138" s="336"/>
      <c r="CG138" s="336"/>
      <c r="CH138" s="336"/>
      <c r="CI138" s="336"/>
      <c r="CJ138" s="336"/>
      <c r="CK138" s="336"/>
      <c r="CL138" s="336"/>
      <c r="CM138" s="336"/>
      <c r="CN138" s="336"/>
      <c r="CO138" s="336"/>
      <c r="CP138" s="336"/>
      <c r="CQ138" s="336"/>
      <c r="CR138" s="336"/>
      <c r="CS138" s="336"/>
      <c r="CT138" s="336"/>
      <c r="CU138" s="336"/>
      <c r="CV138" s="336"/>
      <c r="CW138" s="336"/>
      <c r="CX138" s="336"/>
      <c r="CY138" s="336"/>
      <c r="CZ138" s="336"/>
      <c r="DA138" s="336"/>
      <c r="DB138" s="336"/>
      <c r="DC138" s="336"/>
      <c r="DD138" s="336"/>
      <c r="DE138" s="336"/>
      <c r="DF138" s="336"/>
      <c r="DG138" s="336"/>
      <c r="DH138" s="336"/>
      <c r="DI138" s="336"/>
      <c r="DJ138" s="336"/>
      <c r="DK138" s="336"/>
      <c r="DL138" s="336"/>
      <c r="DM138" s="336"/>
    </row>
    <row r="139" spans="1:18" s="336" customFormat="1" ht="15">
      <c r="A139" s="329" t="s">
        <v>48</v>
      </c>
      <c r="B139" s="329"/>
      <c r="C139" s="327">
        <f>SUM(D139:O139)</f>
        <v>26136</v>
      </c>
      <c r="D139" s="327">
        <f>'[1]5.3'!C65-'4.3'!E139-'4.3'!F139-'4.3'!G139-'4.3'!H139-'4.3'!I139-'4.3'!J139-'4.3'!K139-'4.3'!L139-'4.3'!M139-'4.3'!O139</f>
        <v>16279</v>
      </c>
      <c r="E139" s="327"/>
      <c r="F139" s="348"/>
      <c r="G139" s="349"/>
      <c r="H139" s="348">
        <v>9857</v>
      </c>
      <c r="I139" s="349"/>
      <c r="J139" s="349"/>
      <c r="K139" s="349"/>
      <c r="L139" s="349"/>
      <c r="M139" s="349"/>
      <c r="N139" s="349"/>
      <c r="O139" s="349"/>
      <c r="P139" s="328">
        <f>SUM(D139:O139)</f>
        <v>26136</v>
      </c>
      <c r="Q139" s="328">
        <f>P139-C139</f>
        <v>0</v>
      </c>
      <c r="R139" s="328">
        <f>C139-'[1]5.3'!C65</f>
        <v>0</v>
      </c>
    </row>
    <row r="140" spans="1:18" s="336" customFormat="1" ht="15">
      <c r="A140" s="329" t="s">
        <v>642</v>
      </c>
      <c r="B140" s="329"/>
      <c r="C140" s="327"/>
      <c r="D140" s="327"/>
      <c r="E140" s="327"/>
      <c r="F140" s="348"/>
      <c r="G140" s="349"/>
      <c r="H140" s="348"/>
      <c r="I140" s="349"/>
      <c r="J140" s="348"/>
      <c r="K140" s="349"/>
      <c r="L140" s="348"/>
      <c r="M140" s="349"/>
      <c r="N140" s="349"/>
      <c r="O140" s="349"/>
      <c r="P140" s="328"/>
      <c r="Q140" s="328"/>
      <c r="R140" s="328"/>
    </row>
    <row r="141" spans="1:18" ht="15">
      <c r="A141" s="417" t="s">
        <v>574</v>
      </c>
      <c r="B141" s="417"/>
      <c r="C141" s="418">
        <f>C140+C139</f>
        <v>26136</v>
      </c>
      <c r="D141" s="418">
        <f aca="true" t="shared" si="46" ref="D141:O141">D140+D139</f>
        <v>16279</v>
      </c>
      <c r="E141" s="418">
        <f t="shared" si="46"/>
        <v>0</v>
      </c>
      <c r="F141" s="418">
        <f t="shared" si="46"/>
        <v>0</v>
      </c>
      <c r="G141" s="418">
        <f t="shared" si="46"/>
        <v>0</v>
      </c>
      <c r="H141" s="418">
        <f t="shared" si="46"/>
        <v>9857</v>
      </c>
      <c r="I141" s="418">
        <f t="shared" si="46"/>
        <v>0</v>
      </c>
      <c r="J141" s="418">
        <f t="shared" si="46"/>
        <v>0</v>
      </c>
      <c r="K141" s="418">
        <f t="shared" si="46"/>
        <v>0</v>
      </c>
      <c r="L141" s="418">
        <f t="shared" si="46"/>
        <v>0</v>
      </c>
      <c r="M141" s="418">
        <f t="shared" si="46"/>
        <v>0</v>
      </c>
      <c r="N141" s="418">
        <f t="shared" si="46"/>
        <v>0</v>
      </c>
      <c r="O141" s="418">
        <f t="shared" si="46"/>
        <v>0</v>
      </c>
      <c r="P141" s="328"/>
      <c r="Q141" s="328"/>
      <c r="R141" s="328"/>
    </row>
    <row r="142" spans="1:117" ht="15">
      <c r="A142" s="337" t="s">
        <v>518</v>
      </c>
      <c r="B142" s="335" t="s">
        <v>492</v>
      </c>
      <c r="C142" s="327"/>
      <c r="D142" s="327"/>
      <c r="E142" s="349"/>
      <c r="F142" s="348"/>
      <c r="G142" s="349"/>
      <c r="H142" s="348"/>
      <c r="I142" s="349"/>
      <c r="J142" s="349"/>
      <c r="K142" s="349"/>
      <c r="L142" s="349"/>
      <c r="M142" s="349"/>
      <c r="N142" s="349"/>
      <c r="O142" s="349"/>
      <c r="P142" s="328">
        <f>SUM(D142:O142)</f>
        <v>0</v>
      </c>
      <c r="Q142" s="328">
        <f>P142-C142</f>
        <v>0</v>
      </c>
      <c r="R142" s="328" t="e">
        <f>C142-'[1]5.3'!C66</f>
        <v>#REF!</v>
      </c>
      <c r="S142" s="336"/>
      <c r="T142" s="336"/>
      <c r="U142" s="336"/>
      <c r="V142" s="336"/>
      <c r="W142" s="336"/>
      <c r="X142" s="336"/>
      <c r="Y142" s="336"/>
      <c r="Z142" s="336"/>
      <c r="AA142" s="336"/>
      <c r="AB142" s="336"/>
      <c r="AC142" s="336"/>
      <c r="AD142" s="336"/>
      <c r="AE142" s="336"/>
      <c r="AF142" s="336"/>
      <c r="AG142" s="336"/>
      <c r="AH142" s="336"/>
      <c r="AI142" s="336"/>
      <c r="AJ142" s="336"/>
      <c r="AK142" s="336"/>
      <c r="AL142" s="336"/>
      <c r="AM142" s="336"/>
      <c r="AN142" s="336"/>
      <c r="AO142" s="336"/>
      <c r="AP142" s="336"/>
      <c r="AQ142" s="336"/>
      <c r="AR142" s="336"/>
      <c r="AS142" s="336"/>
      <c r="AT142" s="336"/>
      <c r="AU142" s="336"/>
      <c r="AV142" s="336"/>
      <c r="AW142" s="336"/>
      <c r="AX142" s="336"/>
      <c r="AY142" s="336"/>
      <c r="AZ142" s="336"/>
      <c r="BA142" s="336"/>
      <c r="BB142" s="336"/>
      <c r="BC142" s="336"/>
      <c r="BD142" s="336"/>
      <c r="BE142" s="336"/>
      <c r="BF142" s="336"/>
      <c r="BG142" s="336"/>
      <c r="BH142" s="336"/>
      <c r="BI142" s="336"/>
      <c r="BJ142" s="336"/>
      <c r="BK142" s="336"/>
      <c r="BL142" s="336"/>
      <c r="BM142" s="336"/>
      <c r="BN142" s="336"/>
      <c r="BO142" s="336"/>
      <c r="BP142" s="336"/>
      <c r="BQ142" s="336"/>
      <c r="BR142" s="336"/>
      <c r="BS142" s="336"/>
      <c r="BT142" s="336"/>
      <c r="BU142" s="336"/>
      <c r="BV142" s="336"/>
      <c r="BW142" s="336"/>
      <c r="BX142" s="336"/>
      <c r="BY142" s="336"/>
      <c r="BZ142" s="336"/>
      <c r="CA142" s="336"/>
      <c r="CB142" s="336"/>
      <c r="CC142" s="336"/>
      <c r="CD142" s="336"/>
      <c r="CE142" s="336"/>
      <c r="CF142" s="336"/>
      <c r="CG142" s="336"/>
      <c r="CH142" s="336"/>
      <c r="CI142" s="336"/>
      <c r="CJ142" s="336"/>
      <c r="CK142" s="336"/>
      <c r="CL142" s="336"/>
      <c r="CM142" s="336"/>
      <c r="CN142" s="336"/>
      <c r="CO142" s="336"/>
      <c r="CP142" s="336"/>
      <c r="CQ142" s="336"/>
      <c r="CR142" s="336"/>
      <c r="CS142" s="336"/>
      <c r="CT142" s="336"/>
      <c r="CU142" s="336"/>
      <c r="CV142" s="336"/>
      <c r="CW142" s="336"/>
      <c r="CX142" s="336"/>
      <c r="CY142" s="336"/>
      <c r="CZ142" s="336"/>
      <c r="DA142" s="336"/>
      <c r="DB142" s="336"/>
      <c r="DC142" s="336"/>
      <c r="DD142" s="336"/>
      <c r="DE142" s="336"/>
      <c r="DF142" s="336"/>
      <c r="DG142" s="336"/>
      <c r="DH142" s="336"/>
      <c r="DI142" s="336"/>
      <c r="DJ142" s="336"/>
      <c r="DK142" s="336"/>
      <c r="DL142" s="336"/>
      <c r="DM142" s="336"/>
    </row>
    <row r="143" spans="1:18" s="336" customFormat="1" ht="15">
      <c r="A143" s="329" t="s">
        <v>48</v>
      </c>
      <c r="B143" s="329"/>
      <c r="C143" s="327">
        <f>SUM(D143:O143)</f>
        <v>25766</v>
      </c>
      <c r="D143" s="327">
        <f>'[1]5.3'!C67-'4.3'!E143-'4.3'!F143-'4.3'!G143-'4.3'!H143-'4.3'!I143-'4.3'!J143-'4.3'!K143-'4.3'!L143-'4.3'!M143-'4.3'!O143</f>
        <v>11788</v>
      </c>
      <c r="E143" s="327"/>
      <c r="F143" s="348"/>
      <c r="G143" s="349"/>
      <c r="H143" s="348">
        <v>13978</v>
      </c>
      <c r="I143" s="349"/>
      <c r="J143" s="349"/>
      <c r="K143" s="349"/>
      <c r="L143" s="349"/>
      <c r="M143" s="349"/>
      <c r="N143" s="349"/>
      <c r="O143" s="349"/>
      <c r="P143" s="328">
        <f>SUM(D143:O143)</f>
        <v>25766</v>
      </c>
      <c r="Q143" s="328">
        <f>P143-C143</f>
        <v>0</v>
      </c>
      <c r="R143" s="328">
        <f>C143-'[1]5.3'!C67</f>
        <v>0</v>
      </c>
    </row>
    <row r="144" spans="1:18" s="336" customFormat="1" ht="15">
      <c r="A144" s="329" t="s">
        <v>642</v>
      </c>
      <c r="B144" s="329"/>
      <c r="C144" s="327"/>
      <c r="D144" s="327"/>
      <c r="E144" s="327"/>
      <c r="F144" s="348"/>
      <c r="G144" s="349"/>
      <c r="H144" s="348"/>
      <c r="I144" s="349"/>
      <c r="J144" s="348"/>
      <c r="K144" s="349"/>
      <c r="L144" s="348"/>
      <c r="M144" s="349"/>
      <c r="N144" s="349"/>
      <c r="O144" s="349"/>
      <c r="P144" s="328"/>
      <c r="Q144" s="328"/>
      <c r="R144" s="328"/>
    </row>
    <row r="145" spans="1:18" ht="15">
      <c r="A145" s="417" t="s">
        <v>574</v>
      </c>
      <c r="B145" s="417"/>
      <c r="C145" s="418">
        <f>C144+C143</f>
        <v>25766</v>
      </c>
      <c r="D145" s="418">
        <f aca="true" t="shared" si="47" ref="D145:O145">D144+D143</f>
        <v>11788</v>
      </c>
      <c r="E145" s="418">
        <f t="shared" si="47"/>
        <v>0</v>
      </c>
      <c r="F145" s="418">
        <f t="shared" si="47"/>
        <v>0</v>
      </c>
      <c r="G145" s="418">
        <f t="shared" si="47"/>
        <v>0</v>
      </c>
      <c r="H145" s="418">
        <f t="shared" si="47"/>
        <v>13978</v>
      </c>
      <c r="I145" s="418">
        <f t="shared" si="47"/>
        <v>0</v>
      </c>
      <c r="J145" s="418">
        <f t="shared" si="47"/>
        <v>0</v>
      </c>
      <c r="K145" s="418">
        <f t="shared" si="47"/>
        <v>0</v>
      </c>
      <c r="L145" s="418">
        <f t="shared" si="47"/>
        <v>0</v>
      </c>
      <c r="M145" s="418">
        <f t="shared" si="47"/>
        <v>0</v>
      </c>
      <c r="N145" s="418">
        <f t="shared" si="47"/>
        <v>0</v>
      </c>
      <c r="O145" s="418">
        <f t="shared" si="47"/>
        <v>0</v>
      </c>
      <c r="P145" s="328"/>
      <c r="Q145" s="328"/>
      <c r="R145" s="328"/>
    </row>
    <row r="146" spans="1:117" ht="15">
      <c r="A146" s="337" t="s">
        <v>519</v>
      </c>
      <c r="B146" s="335" t="s">
        <v>492</v>
      </c>
      <c r="C146" s="327"/>
      <c r="D146" s="327"/>
      <c r="E146" s="349"/>
      <c r="F146" s="348"/>
      <c r="G146" s="349"/>
      <c r="H146" s="348"/>
      <c r="I146" s="349"/>
      <c r="J146" s="349"/>
      <c r="K146" s="349"/>
      <c r="L146" s="349"/>
      <c r="M146" s="349"/>
      <c r="N146" s="349"/>
      <c r="O146" s="349"/>
      <c r="P146" s="328">
        <f>SUM(D146:O146)</f>
        <v>0</v>
      </c>
      <c r="Q146" s="328">
        <f>P146-C146</f>
        <v>0</v>
      </c>
      <c r="R146" s="328" t="e">
        <f>C146-'[1]5.3'!C68</f>
        <v>#REF!</v>
      </c>
      <c r="S146" s="336"/>
      <c r="T146" s="336"/>
      <c r="U146" s="336"/>
      <c r="V146" s="336"/>
      <c r="W146" s="336"/>
      <c r="X146" s="336"/>
      <c r="Y146" s="336"/>
      <c r="Z146" s="336"/>
      <c r="AA146" s="336"/>
      <c r="AB146" s="336"/>
      <c r="AC146" s="336"/>
      <c r="AD146" s="336"/>
      <c r="AE146" s="336"/>
      <c r="AF146" s="336"/>
      <c r="AG146" s="336"/>
      <c r="AH146" s="336"/>
      <c r="AI146" s="336"/>
      <c r="AJ146" s="336"/>
      <c r="AK146" s="336"/>
      <c r="AL146" s="336"/>
      <c r="AM146" s="336"/>
      <c r="AN146" s="336"/>
      <c r="AO146" s="336"/>
      <c r="AP146" s="336"/>
      <c r="AQ146" s="336"/>
      <c r="AR146" s="336"/>
      <c r="AS146" s="336"/>
      <c r="AT146" s="336"/>
      <c r="AU146" s="336"/>
      <c r="AV146" s="336"/>
      <c r="AW146" s="336"/>
      <c r="AX146" s="336"/>
      <c r="AY146" s="336"/>
      <c r="AZ146" s="336"/>
      <c r="BA146" s="336"/>
      <c r="BB146" s="336"/>
      <c r="BC146" s="336"/>
      <c r="BD146" s="336"/>
      <c r="BE146" s="336"/>
      <c r="BF146" s="336"/>
      <c r="BG146" s="336"/>
      <c r="BH146" s="336"/>
      <c r="BI146" s="336"/>
      <c r="BJ146" s="336"/>
      <c r="BK146" s="336"/>
      <c r="BL146" s="336"/>
      <c r="BM146" s="336"/>
      <c r="BN146" s="336"/>
      <c r="BO146" s="336"/>
      <c r="BP146" s="336"/>
      <c r="BQ146" s="336"/>
      <c r="BR146" s="336"/>
      <c r="BS146" s="336"/>
      <c r="BT146" s="336"/>
      <c r="BU146" s="336"/>
      <c r="BV146" s="336"/>
      <c r="BW146" s="336"/>
      <c r="BX146" s="336"/>
      <c r="BY146" s="336"/>
      <c r="BZ146" s="336"/>
      <c r="CA146" s="336"/>
      <c r="CB146" s="336"/>
      <c r="CC146" s="336"/>
      <c r="CD146" s="336"/>
      <c r="CE146" s="336"/>
      <c r="CF146" s="336"/>
      <c r="CG146" s="336"/>
      <c r="CH146" s="336"/>
      <c r="CI146" s="336"/>
      <c r="CJ146" s="336"/>
      <c r="CK146" s="336"/>
      <c r="CL146" s="336"/>
      <c r="CM146" s="336"/>
      <c r="CN146" s="336"/>
      <c r="CO146" s="336"/>
      <c r="CP146" s="336"/>
      <c r="CQ146" s="336"/>
      <c r="CR146" s="336"/>
      <c r="CS146" s="336"/>
      <c r="CT146" s="336"/>
      <c r="CU146" s="336"/>
      <c r="CV146" s="336"/>
      <c r="CW146" s="336"/>
      <c r="CX146" s="336"/>
      <c r="CY146" s="336"/>
      <c r="CZ146" s="336"/>
      <c r="DA146" s="336"/>
      <c r="DB146" s="336"/>
      <c r="DC146" s="336"/>
      <c r="DD146" s="336"/>
      <c r="DE146" s="336"/>
      <c r="DF146" s="336"/>
      <c r="DG146" s="336"/>
      <c r="DH146" s="336"/>
      <c r="DI146" s="336"/>
      <c r="DJ146" s="336"/>
      <c r="DK146" s="336"/>
      <c r="DL146" s="336"/>
      <c r="DM146" s="336"/>
    </row>
    <row r="147" spans="1:18" s="336" customFormat="1" ht="15">
      <c r="A147" s="329" t="s">
        <v>48</v>
      </c>
      <c r="B147" s="329"/>
      <c r="C147" s="327">
        <f>SUM(D147:O147)</f>
        <v>39648</v>
      </c>
      <c r="D147" s="327">
        <f>'[1]5.3'!C69-'4.3'!E147-'4.3'!F147-'4.3'!G147-'4.3'!H147-'4.3'!I147-'4.3'!J147-'4.3'!K147-'4.3'!L147-'4.3'!M147-'4.3'!O147</f>
        <v>19281</v>
      </c>
      <c r="E147" s="327"/>
      <c r="F147" s="348"/>
      <c r="G147" s="349"/>
      <c r="H147" s="348">
        <v>20367</v>
      </c>
      <c r="I147" s="349"/>
      <c r="J147" s="349"/>
      <c r="K147" s="349"/>
      <c r="L147" s="349"/>
      <c r="M147" s="349"/>
      <c r="N147" s="349"/>
      <c r="O147" s="349"/>
      <c r="P147" s="328">
        <f>SUM(D147:O147)</f>
        <v>39648</v>
      </c>
      <c r="Q147" s="328">
        <f>P147-C147</f>
        <v>0</v>
      </c>
      <c r="R147" s="328">
        <f>C147-'[1]5.3'!C69</f>
        <v>0</v>
      </c>
    </row>
    <row r="148" spans="1:18" s="336" customFormat="1" ht="15">
      <c r="A148" s="329" t="s">
        <v>642</v>
      </c>
      <c r="B148" s="329"/>
      <c r="C148" s="327"/>
      <c r="D148" s="327"/>
      <c r="E148" s="327"/>
      <c r="F148" s="348"/>
      <c r="G148" s="349"/>
      <c r="H148" s="348"/>
      <c r="I148" s="349"/>
      <c r="J148" s="348"/>
      <c r="K148" s="349"/>
      <c r="L148" s="348"/>
      <c r="M148" s="349"/>
      <c r="N148" s="349"/>
      <c r="O148" s="349"/>
      <c r="P148" s="328"/>
      <c r="Q148" s="328"/>
      <c r="R148" s="328"/>
    </row>
    <row r="149" spans="1:18" ht="15">
      <c r="A149" s="413" t="s">
        <v>574</v>
      </c>
      <c r="B149" s="413"/>
      <c r="C149" s="330">
        <f>C148+C147</f>
        <v>39648</v>
      </c>
      <c r="D149" s="330">
        <f aca="true" t="shared" si="48" ref="D149:O149">D148+D147</f>
        <v>19281</v>
      </c>
      <c r="E149" s="330">
        <f t="shared" si="48"/>
        <v>0</v>
      </c>
      <c r="F149" s="330">
        <f t="shared" si="48"/>
        <v>0</v>
      </c>
      <c r="G149" s="330">
        <f t="shared" si="48"/>
        <v>0</v>
      </c>
      <c r="H149" s="330">
        <f t="shared" si="48"/>
        <v>20367</v>
      </c>
      <c r="I149" s="330">
        <f t="shared" si="48"/>
        <v>0</v>
      </c>
      <c r="J149" s="330">
        <f t="shared" si="48"/>
        <v>0</v>
      </c>
      <c r="K149" s="330">
        <f t="shared" si="48"/>
        <v>0</v>
      </c>
      <c r="L149" s="330">
        <f t="shared" si="48"/>
        <v>0</v>
      </c>
      <c r="M149" s="330">
        <f t="shared" si="48"/>
        <v>0</v>
      </c>
      <c r="N149" s="330">
        <f t="shared" si="48"/>
        <v>0</v>
      </c>
      <c r="O149" s="330">
        <f t="shared" si="48"/>
        <v>0</v>
      </c>
      <c r="P149" s="328"/>
      <c r="Q149" s="328"/>
      <c r="R149" s="328"/>
    </row>
    <row r="150" spans="1:117" ht="15">
      <c r="A150" s="337" t="s">
        <v>520</v>
      </c>
      <c r="B150" s="337"/>
      <c r="C150" s="327"/>
      <c r="D150" s="327"/>
      <c r="E150" s="349"/>
      <c r="F150" s="348"/>
      <c r="G150" s="349"/>
      <c r="H150" s="348"/>
      <c r="I150" s="349"/>
      <c r="J150" s="349"/>
      <c r="K150" s="349"/>
      <c r="L150" s="349"/>
      <c r="M150" s="349"/>
      <c r="N150" s="349"/>
      <c r="O150" s="349"/>
      <c r="P150" s="328">
        <f>SUM(D150:O150)</f>
        <v>0</v>
      </c>
      <c r="Q150" s="328">
        <f>P150-C150</f>
        <v>0</v>
      </c>
      <c r="R150" s="328" t="e">
        <f>C150-'[1]5.3'!C70</f>
        <v>#REF!</v>
      </c>
      <c r="S150" s="336"/>
      <c r="T150" s="336"/>
      <c r="U150" s="336"/>
      <c r="V150" s="336"/>
      <c r="W150" s="336"/>
      <c r="X150" s="336"/>
      <c r="Y150" s="336"/>
      <c r="Z150" s="336"/>
      <c r="AA150" s="336"/>
      <c r="AB150" s="336"/>
      <c r="AC150" s="336"/>
      <c r="AD150" s="336"/>
      <c r="AE150" s="336"/>
      <c r="AF150" s="336"/>
      <c r="AG150" s="336"/>
      <c r="AH150" s="336"/>
      <c r="AI150" s="336"/>
      <c r="AJ150" s="336"/>
      <c r="AK150" s="336"/>
      <c r="AL150" s="336"/>
      <c r="AM150" s="336"/>
      <c r="AN150" s="336"/>
      <c r="AO150" s="336"/>
      <c r="AP150" s="336"/>
      <c r="AQ150" s="336"/>
      <c r="AR150" s="336"/>
      <c r="AS150" s="336"/>
      <c r="AT150" s="336"/>
      <c r="AU150" s="336"/>
      <c r="AV150" s="336"/>
      <c r="AW150" s="336"/>
      <c r="AX150" s="336"/>
      <c r="AY150" s="336"/>
      <c r="AZ150" s="336"/>
      <c r="BA150" s="336"/>
      <c r="BB150" s="336"/>
      <c r="BC150" s="336"/>
      <c r="BD150" s="336"/>
      <c r="BE150" s="336"/>
      <c r="BF150" s="336"/>
      <c r="BG150" s="336"/>
      <c r="BH150" s="336"/>
      <c r="BI150" s="336"/>
      <c r="BJ150" s="336"/>
      <c r="BK150" s="336"/>
      <c r="BL150" s="336"/>
      <c r="BM150" s="336"/>
      <c r="BN150" s="336"/>
      <c r="BO150" s="336"/>
      <c r="BP150" s="336"/>
      <c r="BQ150" s="336"/>
      <c r="BR150" s="336"/>
      <c r="BS150" s="336"/>
      <c r="BT150" s="336"/>
      <c r="BU150" s="336"/>
      <c r="BV150" s="336"/>
      <c r="BW150" s="336"/>
      <c r="BX150" s="336"/>
      <c r="BY150" s="336"/>
      <c r="BZ150" s="336"/>
      <c r="CA150" s="336"/>
      <c r="CB150" s="336"/>
      <c r="CC150" s="336"/>
      <c r="CD150" s="336"/>
      <c r="CE150" s="336"/>
      <c r="CF150" s="336"/>
      <c r="CG150" s="336"/>
      <c r="CH150" s="336"/>
      <c r="CI150" s="336"/>
      <c r="CJ150" s="336"/>
      <c r="CK150" s="336"/>
      <c r="CL150" s="336"/>
      <c r="CM150" s="336"/>
      <c r="CN150" s="336"/>
      <c r="CO150" s="336"/>
      <c r="CP150" s="336"/>
      <c r="CQ150" s="336"/>
      <c r="CR150" s="336"/>
      <c r="CS150" s="336"/>
      <c r="CT150" s="336"/>
      <c r="CU150" s="336"/>
      <c r="CV150" s="336"/>
      <c r="CW150" s="336"/>
      <c r="CX150" s="336"/>
      <c r="CY150" s="336"/>
      <c r="CZ150" s="336"/>
      <c r="DA150" s="336"/>
      <c r="DB150" s="336"/>
      <c r="DC150" s="336"/>
      <c r="DD150" s="336"/>
      <c r="DE150" s="336"/>
      <c r="DF150" s="336"/>
      <c r="DG150" s="336"/>
      <c r="DH150" s="336"/>
      <c r="DI150" s="336"/>
      <c r="DJ150" s="336"/>
      <c r="DK150" s="336"/>
      <c r="DL150" s="336"/>
      <c r="DM150" s="336"/>
    </row>
    <row r="151" spans="1:18" s="336" customFormat="1" ht="15">
      <c r="A151" s="329" t="s">
        <v>48</v>
      </c>
      <c r="B151" s="335" t="s">
        <v>492</v>
      </c>
      <c r="C151" s="327">
        <f>SUM(D151:O151)</f>
        <v>6279</v>
      </c>
      <c r="D151" s="327">
        <f>'[1]5.3'!C71-'4.3'!E151-'4.3'!F151-'4.3'!G151-'4.3'!H151-'4.3'!I151-'4.3'!J151-'4.3'!K151-'4.3'!L151-'4.3'!M151-'4.3'!O151</f>
        <v>6279</v>
      </c>
      <c r="E151" s="327"/>
      <c r="F151" s="348"/>
      <c r="G151" s="349"/>
      <c r="H151" s="348"/>
      <c r="I151" s="349"/>
      <c r="J151" s="349"/>
      <c r="K151" s="349"/>
      <c r="L151" s="349"/>
      <c r="M151" s="349"/>
      <c r="N151" s="349"/>
      <c r="O151" s="349"/>
      <c r="P151" s="328">
        <f>SUM(D151:O151)</f>
        <v>6279</v>
      </c>
      <c r="Q151" s="328">
        <f>P151-C151</f>
        <v>0</v>
      </c>
      <c r="R151" s="328">
        <f>C151-'[1]5.3'!C71</f>
        <v>0</v>
      </c>
    </row>
    <row r="152" spans="1:18" s="336" customFormat="1" ht="15">
      <c r="A152" s="329" t="s">
        <v>642</v>
      </c>
      <c r="B152" s="335"/>
      <c r="C152" s="327"/>
      <c r="D152" s="327"/>
      <c r="E152" s="327"/>
      <c r="F152" s="348"/>
      <c r="G152" s="349"/>
      <c r="H152" s="348"/>
      <c r="I152" s="349"/>
      <c r="J152" s="348"/>
      <c r="K152" s="349"/>
      <c r="L152" s="348"/>
      <c r="M152" s="349"/>
      <c r="N152" s="349"/>
      <c r="O152" s="349"/>
      <c r="P152" s="328"/>
      <c r="Q152" s="328"/>
      <c r="R152" s="328"/>
    </row>
    <row r="153" spans="1:18" ht="15">
      <c r="A153" s="417" t="s">
        <v>574</v>
      </c>
      <c r="B153" s="417"/>
      <c r="C153" s="418">
        <f>C152+C151</f>
        <v>6279</v>
      </c>
      <c r="D153" s="418">
        <f aca="true" t="shared" si="49" ref="D153:O153">D152+D151</f>
        <v>6279</v>
      </c>
      <c r="E153" s="418">
        <f t="shared" si="49"/>
        <v>0</v>
      </c>
      <c r="F153" s="418">
        <f t="shared" si="49"/>
        <v>0</v>
      </c>
      <c r="G153" s="418">
        <f t="shared" si="49"/>
        <v>0</v>
      </c>
      <c r="H153" s="418">
        <f t="shared" si="49"/>
        <v>0</v>
      </c>
      <c r="I153" s="418">
        <f t="shared" si="49"/>
        <v>0</v>
      </c>
      <c r="J153" s="418">
        <f t="shared" si="49"/>
        <v>0</v>
      </c>
      <c r="K153" s="418">
        <f t="shared" si="49"/>
        <v>0</v>
      </c>
      <c r="L153" s="418">
        <f t="shared" si="49"/>
        <v>0</v>
      </c>
      <c r="M153" s="418">
        <f t="shared" si="49"/>
        <v>0</v>
      </c>
      <c r="N153" s="418">
        <f t="shared" si="49"/>
        <v>0</v>
      </c>
      <c r="O153" s="418">
        <f t="shared" si="49"/>
        <v>0</v>
      </c>
      <c r="P153" s="328"/>
      <c r="Q153" s="328"/>
      <c r="R153" s="328"/>
    </row>
    <row r="154" spans="1:117" ht="15">
      <c r="A154" s="337" t="s">
        <v>521</v>
      </c>
      <c r="B154" s="337"/>
      <c r="C154" s="327"/>
      <c r="D154" s="327"/>
      <c r="E154" s="349"/>
      <c r="F154" s="348"/>
      <c r="G154" s="349"/>
      <c r="H154" s="348"/>
      <c r="I154" s="349"/>
      <c r="J154" s="349"/>
      <c r="K154" s="349"/>
      <c r="L154" s="349"/>
      <c r="M154" s="349"/>
      <c r="N154" s="349"/>
      <c r="O154" s="349"/>
      <c r="P154" s="328">
        <f>SUM(D154:O154)</f>
        <v>0</v>
      </c>
      <c r="Q154" s="328">
        <f>P154-C154</f>
        <v>0</v>
      </c>
      <c r="R154" s="328" t="e">
        <f>C154-'[1]5.3'!C72</f>
        <v>#REF!</v>
      </c>
      <c r="S154" s="336"/>
      <c r="T154" s="336"/>
      <c r="U154" s="336"/>
      <c r="V154" s="336"/>
      <c r="W154" s="336"/>
      <c r="X154" s="336"/>
      <c r="Y154" s="336"/>
      <c r="Z154" s="336"/>
      <c r="AA154" s="336"/>
      <c r="AB154" s="336"/>
      <c r="AC154" s="336"/>
      <c r="AD154" s="336"/>
      <c r="AE154" s="336"/>
      <c r="AF154" s="336"/>
      <c r="AG154" s="336"/>
      <c r="AH154" s="336"/>
      <c r="AI154" s="336"/>
      <c r="AJ154" s="336"/>
      <c r="AK154" s="336"/>
      <c r="AL154" s="336"/>
      <c r="AM154" s="336"/>
      <c r="AN154" s="336"/>
      <c r="AO154" s="336"/>
      <c r="AP154" s="336"/>
      <c r="AQ154" s="336"/>
      <c r="AR154" s="336"/>
      <c r="AS154" s="336"/>
      <c r="AT154" s="336"/>
      <c r="AU154" s="336"/>
      <c r="AV154" s="336"/>
      <c r="AW154" s="336"/>
      <c r="AX154" s="336"/>
      <c r="AY154" s="336"/>
      <c r="AZ154" s="336"/>
      <c r="BA154" s="336"/>
      <c r="BB154" s="336"/>
      <c r="BC154" s="336"/>
      <c r="BD154" s="336"/>
      <c r="BE154" s="336"/>
      <c r="BF154" s="336"/>
      <c r="BG154" s="336"/>
      <c r="BH154" s="336"/>
      <c r="BI154" s="336"/>
      <c r="BJ154" s="336"/>
      <c r="BK154" s="336"/>
      <c r="BL154" s="336"/>
      <c r="BM154" s="336"/>
      <c r="BN154" s="336"/>
      <c r="BO154" s="336"/>
      <c r="BP154" s="336"/>
      <c r="BQ154" s="336"/>
      <c r="BR154" s="336"/>
      <c r="BS154" s="336"/>
      <c r="BT154" s="336"/>
      <c r="BU154" s="336"/>
      <c r="BV154" s="336"/>
      <c r="BW154" s="336"/>
      <c r="BX154" s="336"/>
      <c r="BY154" s="336"/>
      <c r="BZ154" s="336"/>
      <c r="CA154" s="336"/>
      <c r="CB154" s="336"/>
      <c r="CC154" s="336"/>
      <c r="CD154" s="336"/>
      <c r="CE154" s="336"/>
      <c r="CF154" s="336"/>
      <c r="CG154" s="336"/>
      <c r="CH154" s="336"/>
      <c r="CI154" s="336"/>
      <c r="CJ154" s="336"/>
      <c r="CK154" s="336"/>
      <c r="CL154" s="336"/>
      <c r="CM154" s="336"/>
      <c r="CN154" s="336"/>
      <c r="CO154" s="336"/>
      <c r="CP154" s="336"/>
      <c r="CQ154" s="336"/>
      <c r="CR154" s="336"/>
      <c r="CS154" s="336"/>
      <c r="CT154" s="336"/>
      <c r="CU154" s="336"/>
      <c r="CV154" s="336"/>
      <c r="CW154" s="336"/>
      <c r="CX154" s="336"/>
      <c r="CY154" s="336"/>
      <c r="CZ154" s="336"/>
      <c r="DA154" s="336"/>
      <c r="DB154" s="336"/>
      <c r="DC154" s="336"/>
      <c r="DD154" s="336"/>
      <c r="DE154" s="336"/>
      <c r="DF154" s="336"/>
      <c r="DG154" s="336"/>
      <c r="DH154" s="336"/>
      <c r="DI154" s="336"/>
      <c r="DJ154" s="336"/>
      <c r="DK154" s="336"/>
      <c r="DL154" s="336"/>
      <c r="DM154" s="336"/>
    </row>
    <row r="155" spans="1:18" s="336" customFormat="1" ht="15">
      <c r="A155" s="329" t="s">
        <v>48</v>
      </c>
      <c r="B155" s="335" t="s">
        <v>492</v>
      </c>
      <c r="C155" s="327">
        <f>SUM(D155:O155)</f>
        <v>1214</v>
      </c>
      <c r="D155" s="327">
        <f>'[1]5.3'!C73-'4.3'!E155-'4.3'!F155-'4.3'!G155-'4.3'!H155-'4.3'!I155-'4.3'!J155-'4.3'!K155-'4.3'!L155-'4.3'!M155-'4.3'!O155</f>
        <v>1214</v>
      </c>
      <c r="E155" s="327"/>
      <c r="F155" s="348"/>
      <c r="G155" s="349"/>
      <c r="H155" s="348"/>
      <c r="I155" s="349"/>
      <c r="J155" s="349"/>
      <c r="K155" s="349"/>
      <c r="L155" s="349"/>
      <c r="M155" s="349"/>
      <c r="N155" s="349"/>
      <c r="O155" s="349"/>
      <c r="P155" s="328">
        <f>SUM(D155:O155)</f>
        <v>1214</v>
      </c>
      <c r="Q155" s="328">
        <f>P155-C155</f>
        <v>0</v>
      </c>
      <c r="R155" s="328">
        <f>C155-'[1]5.3'!C73</f>
        <v>0</v>
      </c>
    </row>
    <row r="156" spans="1:18" s="336" customFormat="1" ht="15">
      <c r="A156" s="329" t="s">
        <v>642</v>
      </c>
      <c r="B156" s="335"/>
      <c r="C156" s="327"/>
      <c r="D156" s="327"/>
      <c r="E156" s="327"/>
      <c r="F156" s="348"/>
      <c r="G156" s="349"/>
      <c r="H156" s="348"/>
      <c r="I156" s="349"/>
      <c r="J156" s="348"/>
      <c r="K156" s="349"/>
      <c r="L156" s="348"/>
      <c r="M156" s="349"/>
      <c r="N156" s="349"/>
      <c r="O156" s="349"/>
      <c r="P156" s="328"/>
      <c r="Q156" s="328"/>
      <c r="R156" s="328"/>
    </row>
    <row r="157" spans="1:18" ht="15">
      <c r="A157" s="417" t="s">
        <v>574</v>
      </c>
      <c r="B157" s="417"/>
      <c r="C157" s="418">
        <f>C156+C155</f>
        <v>1214</v>
      </c>
      <c r="D157" s="418">
        <f aca="true" t="shared" si="50" ref="D157:O157">D156+D155</f>
        <v>1214</v>
      </c>
      <c r="E157" s="418">
        <f t="shared" si="50"/>
        <v>0</v>
      </c>
      <c r="F157" s="418">
        <f t="shared" si="50"/>
        <v>0</v>
      </c>
      <c r="G157" s="418">
        <f t="shared" si="50"/>
        <v>0</v>
      </c>
      <c r="H157" s="418">
        <f t="shared" si="50"/>
        <v>0</v>
      </c>
      <c r="I157" s="418">
        <f t="shared" si="50"/>
        <v>0</v>
      </c>
      <c r="J157" s="418">
        <f t="shared" si="50"/>
        <v>0</v>
      </c>
      <c r="K157" s="418">
        <f t="shared" si="50"/>
        <v>0</v>
      </c>
      <c r="L157" s="418">
        <f t="shared" si="50"/>
        <v>0</v>
      </c>
      <c r="M157" s="418">
        <f t="shared" si="50"/>
        <v>0</v>
      </c>
      <c r="N157" s="418">
        <f t="shared" si="50"/>
        <v>0</v>
      </c>
      <c r="O157" s="418">
        <f t="shared" si="50"/>
        <v>0</v>
      </c>
      <c r="P157" s="328"/>
      <c r="Q157" s="328"/>
      <c r="R157" s="328"/>
    </row>
    <row r="158" spans="1:117" ht="15">
      <c r="A158" s="337" t="s">
        <v>522</v>
      </c>
      <c r="B158" s="335" t="s">
        <v>492</v>
      </c>
      <c r="C158" s="327"/>
      <c r="D158" s="327"/>
      <c r="E158" s="349"/>
      <c r="F158" s="348"/>
      <c r="G158" s="349"/>
      <c r="H158" s="348"/>
      <c r="I158" s="349"/>
      <c r="J158" s="349"/>
      <c r="K158" s="349"/>
      <c r="L158" s="349"/>
      <c r="M158" s="349"/>
      <c r="N158" s="349"/>
      <c r="O158" s="349"/>
      <c r="P158" s="328">
        <f>SUM(D158:O158)</f>
        <v>0</v>
      </c>
      <c r="Q158" s="328">
        <f>P158-C158</f>
        <v>0</v>
      </c>
      <c r="R158" s="328" t="e">
        <f>C158-'[1]5.3'!C74</f>
        <v>#REF!</v>
      </c>
      <c r="S158" s="336"/>
      <c r="T158" s="336"/>
      <c r="U158" s="336"/>
      <c r="V158" s="336"/>
      <c r="W158" s="336"/>
      <c r="X158" s="336"/>
      <c r="Y158" s="336"/>
      <c r="Z158" s="336"/>
      <c r="AA158" s="336"/>
      <c r="AB158" s="336"/>
      <c r="AC158" s="336"/>
      <c r="AD158" s="336"/>
      <c r="AE158" s="336"/>
      <c r="AF158" s="336"/>
      <c r="AG158" s="336"/>
      <c r="AH158" s="336"/>
      <c r="AI158" s="336"/>
      <c r="AJ158" s="336"/>
      <c r="AK158" s="336"/>
      <c r="AL158" s="336"/>
      <c r="AM158" s="336"/>
      <c r="AN158" s="336"/>
      <c r="AO158" s="336"/>
      <c r="AP158" s="336"/>
      <c r="AQ158" s="336"/>
      <c r="AR158" s="336"/>
      <c r="AS158" s="336"/>
      <c r="AT158" s="336"/>
      <c r="AU158" s="336"/>
      <c r="AV158" s="336"/>
      <c r="AW158" s="336"/>
      <c r="AX158" s="336"/>
      <c r="AY158" s="336"/>
      <c r="AZ158" s="336"/>
      <c r="BA158" s="336"/>
      <c r="BB158" s="336"/>
      <c r="BC158" s="336"/>
      <c r="BD158" s="336"/>
      <c r="BE158" s="336"/>
      <c r="BF158" s="336"/>
      <c r="BG158" s="336"/>
      <c r="BH158" s="336"/>
      <c r="BI158" s="336"/>
      <c r="BJ158" s="336"/>
      <c r="BK158" s="336"/>
      <c r="BL158" s="336"/>
      <c r="BM158" s="336"/>
      <c r="BN158" s="336"/>
      <c r="BO158" s="336"/>
      <c r="BP158" s="336"/>
      <c r="BQ158" s="336"/>
      <c r="BR158" s="336"/>
      <c r="BS158" s="336"/>
      <c r="BT158" s="336"/>
      <c r="BU158" s="336"/>
      <c r="BV158" s="336"/>
      <c r="BW158" s="336"/>
      <c r="BX158" s="336"/>
      <c r="BY158" s="336"/>
      <c r="BZ158" s="336"/>
      <c r="CA158" s="336"/>
      <c r="CB158" s="336"/>
      <c r="CC158" s="336"/>
      <c r="CD158" s="336"/>
      <c r="CE158" s="336"/>
      <c r="CF158" s="336"/>
      <c r="CG158" s="336"/>
      <c r="CH158" s="336"/>
      <c r="CI158" s="336"/>
      <c r="CJ158" s="336"/>
      <c r="CK158" s="336"/>
      <c r="CL158" s="336"/>
      <c r="CM158" s="336"/>
      <c r="CN158" s="336"/>
      <c r="CO158" s="336"/>
      <c r="CP158" s="336"/>
      <c r="CQ158" s="336"/>
      <c r="CR158" s="336"/>
      <c r="CS158" s="336"/>
      <c r="CT158" s="336"/>
      <c r="CU158" s="336"/>
      <c r="CV158" s="336"/>
      <c r="CW158" s="336"/>
      <c r="CX158" s="336"/>
      <c r="CY158" s="336"/>
      <c r="CZ158" s="336"/>
      <c r="DA158" s="336"/>
      <c r="DB158" s="336"/>
      <c r="DC158" s="336"/>
      <c r="DD158" s="336"/>
      <c r="DE158" s="336"/>
      <c r="DF158" s="336"/>
      <c r="DG158" s="336"/>
      <c r="DH158" s="336"/>
      <c r="DI158" s="336"/>
      <c r="DJ158" s="336"/>
      <c r="DK158" s="336"/>
      <c r="DL158" s="336"/>
      <c r="DM158" s="336"/>
    </row>
    <row r="159" spans="1:18" s="336" customFormat="1" ht="15">
      <c r="A159" s="329" t="s">
        <v>48</v>
      </c>
      <c r="B159" s="329"/>
      <c r="C159" s="327">
        <f>SUM(D159:O159)</f>
        <v>6539</v>
      </c>
      <c r="D159" s="327">
        <f>'[1]5.3'!C75-'4.3'!E159-'4.3'!F159-'4.3'!G159-'4.3'!H159-'4.3'!I159-'4.3'!J159-'4.3'!K159-'4.3'!L159-'4.3'!M159-'4.3'!O159</f>
        <v>6539</v>
      </c>
      <c r="E159" s="327"/>
      <c r="F159" s="348"/>
      <c r="G159" s="349"/>
      <c r="H159" s="348"/>
      <c r="I159" s="349"/>
      <c r="J159" s="349"/>
      <c r="K159" s="349"/>
      <c r="L159" s="349"/>
      <c r="M159" s="349"/>
      <c r="N159" s="349"/>
      <c r="O159" s="349"/>
      <c r="P159" s="328">
        <f>SUM(D159:O159)</f>
        <v>6539</v>
      </c>
      <c r="Q159" s="328">
        <f>P159-C159</f>
        <v>0</v>
      </c>
      <c r="R159" s="328">
        <f>C159-'[1]5.3'!C75</f>
        <v>0</v>
      </c>
    </row>
    <row r="160" spans="1:18" s="336" customFormat="1" ht="15">
      <c r="A160" s="329" t="s">
        <v>642</v>
      </c>
      <c r="B160" s="329"/>
      <c r="C160" s="327"/>
      <c r="D160" s="327"/>
      <c r="E160" s="327"/>
      <c r="F160" s="348"/>
      <c r="G160" s="349"/>
      <c r="H160" s="348"/>
      <c r="I160" s="349"/>
      <c r="J160" s="348"/>
      <c r="K160" s="349"/>
      <c r="L160" s="348"/>
      <c r="M160" s="349"/>
      <c r="N160" s="349"/>
      <c r="O160" s="349"/>
      <c r="P160" s="328"/>
      <c r="Q160" s="328"/>
      <c r="R160" s="328"/>
    </row>
    <row r="161" spans="1:18" ht="15">
      <c r="A161" s="413" t="s">
        <v>574</v>
      </c>
      <c r="B161" s="413"/>
      <c r="C161" s="330">
        <f>C160+C159</f>
        <v>6539</v>
      </c>
      <c r="D161" s="330">
        <f aca="true" t="shared" si="51" ref="D161:O161">D160+D159</f>
        <v>6539</v>
      </c>
      <c r="E161" s="330">
        <f t="shared" si="51"/>
        <v>0</v>
      </c>
      <c r="F161" s="330">
        <f t="shared" si="51"/>
        <v>0</v>
      </c>
      <c r="G161" s="330">
        <f t="shared" si="51"/>
        <v>0</v>
      </c>
      <c r="H161" s="330">
        <f t="shared" si="51"/>
        <v>0</v>
      </c>
      <c r="I161" s="330">
        <f t="shared" si="51"/>
        <v>0</v>
      </c>
      <c r="J161" s="330">
        <f t="shared" si="51"/>
        <v>0</v>
      </c>
      <c r="K161" s="330">
        <f t="shared" si="51"/>
        <v>0</v>
      </c>
      <c r="L161" s="330">
        <f t="shared" si="51"/>
        <v>0</v>
      </c>
      <c r="M161" s="330">
        <f t="shared" si="51"/>
        <v>0</v>
      </c>
      <c r="N161" s="330">
        <f t="shared" si="51"/>
        <v>0</v>
      </c>
      <c r="O161" s="330">
        <f t="shared" si="51"/>
        <v>0</v>
      </c>
      <c r="P161" s="328"/>
      <c r="Q161" s="328"/>
      <c r="R161" s="328"/>
    </row>
    <row r="162" spans="1:117" ht="15">
      <c r="A162" s="337" t="s">
        <v>523</v>
      </c>
      <c r="B162" s="335" t="s">
        <v>498</v>
      </c>
      <c r="C162" s="327"/>
      <c r="D162" s="327"/>
      <c r="E162" s="349"/>
      <c r="F162" s="348"/>
      <c r="G162" s="349"/>
      <c r="H162" s="348"/>
      <c r="I162" s="349"/>
      <c r="J162" s="349"/>
      <c r="K162" s="349"/>
      <c r="L162" s="349"/>
      <c r="M162" s="349"/>
      <c r="N162" s="349"/>
      <c r="O162" s="349"/>
      <c r="P162" s="328">
        <f>SUM(D162:O162)</f>
        <v>0</v>
      </c>
      <c r="Q162" s="328">
        <f>P162-C162</f>
        <v>0</v>
      </c>
      <c r="R162" s="328" t="e">
        <f>C162-'[1]5.3'!C76</f>
        <v>#REF!</v>
      </c>
      <c r="S162" s="336"/>
      <c r="T162" s="336"/>
      <c r="U162" s="336"/>
      <c r="V162" s="336"/>
      <c r="W162" s="336"/>
      <c r="X162" s="336"/>
      <c r="Y162" s="336"/>
      <c r="Z162" s="336"/>
      <c r="AA162" s="336"/>
      <c r="AB162" s="336"/>
      <c r="AC162" s="336"/>
      <c r="AD162" s="336"/>
      <c r="AE162" s="336"/>
      <c r="AF162" s="336"/>
      <c r="AG162" s="336"/>
      <c r="AH162" s="336"/>
      <c r="AI162" s="336"/>
      <c r="AJ162" s="336"/>
      <c r="AK162" s="336"/>
      <c r="AL162" s="336"/>
      <c r="AM162" s="336"/>
      <c r="AN162" s="336"/>
      <c r="AO162" s="336"/>
      <c r="AP162" s="336"/>
      <c r="AQ162" s="336"/>
      <c r="AR162" s="336"/>
      <c r="AS162" s="336"/>
      <c r="AT162" s="336"/>
      <c r="AU162" s="336"/>
      <c r="AV162" s="336"/>
      <c r="AW162" s="336"/>
      <c r="AX162" s="336"/>
      <c r="AY162" s="336"/>
      <c r="AZ162" s="336"/>
      <c r="BA162" s="336"/>
      <c r="BB162" s="336"/>
      <c r="BC162" s="336"/>
      <c r="BD162" s="336"/>
      <c r="BE162" s="336"/>
      <c r="BF162" s="336"/>
      <c r="BG162" s="336"/>
      <c r="BH162" s="336"/>
      <c r="BI162" s="336"/>
      <c r="BJ162" s="336"/>
      <c r="BK162" s="336"/>
      <c r="BL162" s="336"/>
      <c r="BM162" s="336"/>
      <c r="BN162" s="336"/>
      <c r="BO162" s="336"/>
      <c r="BP162" s="336"/>
      <c r="BQ162" s="336"/>
      <c r="BR162" s="336"/>
      <c r="BS162" s="336"/>
      <c r="BT162" s="336"/>
      <c r="BU162" s="336"/>
      <c r="BV162" s="336"/>
      <c r="BW162" s="336"/>
      <c r="BX162" s="336"/>
      <c r="BY162" s="336"/>
      <c r="BZ162" s="336"/>
      <c r="CA162" s="336"/>
      <c r="CB162" s="336"/>
      <c r="CC162" s="336"/>
      <c r="CD162" s="336"/>
      <c r="CE162" s="336"/>
      <c r="CF162" s="336"/>
      <c r="CG162" s="336"/>
      <c r="CH162" s="336"/>
      <c r="CI162" s="336"/>
      <c r="CJ162" s="336"/>
      <c r="CK162" s="336"/>
      <c r="CL162" s="336"/>
      <c r="CM162" s="336"/>
      <c r="CN162" s="336"/>
      <c r="CO162" s="336"/>
      <c r="CP162" s="336"/>
      <c r="CQ162" s="336"/>
      <c r="CR162" s="336"/>
      <c r="CS162" s="336"/>
      <c r="CT162" s="336"/>
      <c r="CU162" s="336"/>
      <c r="CV162" s="336"/>
      <c r="CW162" s="336"/>
      <c r="CX162" s="336"/>
      <c r="CY162" s="336"/>
      <c r="CZ162" s="336"/>
      <c r="DA162" s="336"/>
      <c r="DB162" s="336"/>
      <c r="DC162" s="336"/>
      <c r="DD162" s="336"/>
      <c r="DE162" s="336"/>
      <c r="DF162" s="336"/>
      <c r="DG162" s="336"/>
      <c r="DH162" s="336"/>
      <c r="DI162" s="336"/>
      <c r="DJ162" s="336"/>
      <c r="DK162" s="336"/>
      <c r="DL162" s="336"/>
      <c r="DM162" s="336"/>
    </row>
    <row r="163" spans="1:18" s="336" customFormat="1" ht="15">
      <c r="A163" s="329" t="s">
        <v>48</v>
      </c>
      <c r="B163" s="329"/>
      <c r="C163" s="327">
        <f>SUM(D163:O163)</f>
        <v>34821</v>
      </c>
      <c r="D163" s="327">
        <f>'[1]5.3'!C77-'4.3'!E163-'4.3'!F163-'4.3'!G163-'4.3'!H163-'4.3'!I163-'4.3'!J163-'4.3'!K163-'4.3'!L163-'4.3'!M163-'4.3'!O163</f>
        <v>34821</v>
      </c>
      <c r="E163" s="327"/>
      <c r="F163" s="348"/>
      <c r="G163" s="349"/>
      <c r="H163" s="348"/>
      <c r="I163" s="349"/>
      <c r="J163" s="349"/>
      <c r="K163" s="349"/>
      <c r="L163" s="349"/>
      <c r="M163" s="349"/>
      <c r="N163" s="349"/>
      <c r="O163" s="349"/>
      <c r="P163" s="328">
        <f>SUM(D163:O163)</f>
        <v>34821</v>
      </c>
      <c r="Q163" s="328">
        <f>P163-C163</f>
        <v>0</v>
      </c>
      <c r="R163" s="328">
        <f>C163-'[1]5.3'!C77</f>
        <v>0</v>
      </c>
    </row>
    <row r="164" spans="1:18" s="336" customFormat="1" ht="15">
      <c r="A164" s="329" t="s">
        <v>642</v>
      </c>
      <c r="B164" s="329"/>
      <c r="C164" s="327"/>
      <c r="D164" s="327"/>
      <c r="E164" s="327"/>
      <c r="F164" s="348"/>
      <c r="G164" s="349"/>
      <c r="H164" s="348"/>
      <c r="I164" s="349"/>
      <c r="J164" s="348"/>
      <c r="K164" s="349"/>
      <c r="L164" s="348"/>
      <c r="M164" s="349"/>
      <c r="N164" s="349"/>
      <c r="O164" s="349"/>
      <c r="P164" s="328"/>
      <c r="Q164" s="328"/>
      <c r="R164" s="328"/>
    </row>
    <row r="165" spans="1:18" ht="15">
      <c r="A165" s="417" t="s">
        <v>574</v>
      </c>
      <c r="B165" s="417"/>
      <c r="C165" s="418">
        <f>C164+C163</f>
        <v>34821</v>
      </c>
      <c r="D165" s="418">
        <f aca="true" t="shared" si="52" ref="D165:O165">D164+D163</f>
        <v>34821</v>
      </c>
      <c r="E165" s="418">
        <f t="shared" si="52"/>
        <v>0</v>
      </c>
      <c r="F165" s="418">
        <f t="shared" si="52"/>
        <v>0</v>
      </c>
      <c r="G165" s="418">
        <f t="shared" si="52"/>
        <v>0</v>
      </c>
      <c r="H165" s="418">
        <f t="shared" si="52"/>
        <v>0</v>
      </c>
      <c r="I165" s="418">
        <f t="shared" si="52"/>
        <v>0</v>
      </c>
      <c r="J165" s="418">
        <f t="shared" si="52"/>
        <v>0</v>
      </c>
      <c r="K165" s="418">
        <f t="shared" si="52"/>
        <v>0</v>
      </c>
      <c r="L165" s="418">
        <f t="shared" si="52"/>
        <v>0</v>
      </c>
      <c r="M165" s="418">
        <f t="shared" si="52"/>
        <v>0</v>
      </c>
      <c r="N165" s="418">
        <f t="shared" si="52"/>
        <v>0</v>
      </c>
      <c r="O165" s="418">
        <f t="shared" si="52"/>
        <v>0</v>
      </c>
      <c r="P165" s="328"/>
      <c r="Q165" s="328"/>
      <c r="R165" s="328"/>
    </row>
    <row r="166" spans="1:117" ht="15">
      <c r="A166" s="337" t="s">
        <v>524</v>
      </c>
      <c r="B166" s="335" t="s">
        <v>498</v>
      </c>
      <c r="C166" s="327"/>
      <c r="D166" s="327"/>
      <c r="E166" s="349"/>
      <c r="F166" s="348"/>
      <c r="G166" s="349"/>
      <c r="H166" s="348"/>
      <c r="I166" s="349"/>
      <c r="J166" s="349"/>
      <c r="K166" s="349"/>
      <c r="L166" s="349"/>
      <c r="M166" s="349"/>
      <c r="N166" s="349"/>
      <c r="O166" s="349"/>
      <c r="P166" s="328">
        <f>SUM(D166:O166)</f>
        <v>0</v>
      </c>
      <c r="Q166" s="328">
        <f>P166-C166</f>
        <v>0</v>
      </c>
      <c r="R166" s="328" t="e">
        <f>C166-'[1]5.3'!C78</f>
        <v>#REF!</v>
      </c>
      <c r="S166" s="336"/>
      <c r="T166" s="336"/>
      <c r="U166" s="336"/>
      <c r="V166" s="336"/>
      <c r="W166" s="336"/>
      <c r="X166" s="336"/>
      <c r="Y166" s="336"/>
      <c r="Z166" s="336"/>
      <c r="AA166" s="336"/>
      <c r="AB166" s="336"/>
      <c r="AC166" s="336"/>
      <c r="AD166" s="336"/>
      <c r="AE166" s="336"/>
      <c r="AF166" s="336"/>
      <c r="AG166" s="336"/>
      <c r="AH166" s="336"/>
      <c r="AI166" s="336"/>
      <c r="AJ166" s="336"/>
      <c r="AK166" s="336"/>
      <c r="AL166" s="336"/>
      <c r="AM166" s="336"/>
      <c r="AN166" s="336"/>
      <c r="AO166" s="336"/>
      <c r="AP166" s="336"/>
      <c r="AQ166" s="336"/>
      <c r="AR166" s="336"/>
      <c r="AS166" s="336"/>
      <c r="AT166" s="336"/>
      <c r="AU166" s="336"/>
      <c r="AV166" s="336"/>
      <c r="AW166" s="336"/>
      <c r="AX166" s="336"/>
      <c r="AY166" s="336"/>
      <c r="AZ166" s="336"/>
      <c r="BA166" s="336"/>
      <c r="BB166" s="336"/>
      <c r="BC166" s="336"/>
      <c r="BD166" s="336"/>
      <c r="BE166" s="336"/>
      <c r="BF166" s="336"/>
      <c r="BG166" s="336"/>
      <c r="BH166" s="336"/>
      <c r="BI166" s="336"/>
      <c r="BJ166" s="336"/>
      <c r="BK166" s="336"/>
      <c r="BL166" s="336"/>
      <c r="BM166" s="336"/>
      <c r="BN166" s="336"/>
      <c r="BO166" s="336"/>
      <c r="BP166" s="336"/>
      <c r="BQ166" s="336"/>
      <c r="BR166" s="336"/>
      <c r="BS166" s="336"/>
      <c r="BT166" s="336"/>
      <c r="BU166" s="336"/>
      <c r="BV166" s="336"/>
      <c r="BW166" s="336"/>
      <c r="BX166" s="336"/>
      <c r="BY166" s="336"/>
      <c r="BZ166" s="336"/>
      <c r="CA166" s="336"/>
      <c r="CB166" s="336"/>
      <c r="CC166" s="336"/>
      <c r="CD166" s="336"/>
      <c r="CE166" s="336"/>
      <c r="CF166" s="336"/>
      <c r="CG166" s="336"/>
      <c r="CH166" s="336"/>
      <c r="CI166" s="336"/>
      <c r="CJ166" s="336"/>
      <c r="CK166" s="336"/>
      <c r="CL166" s="336"/>
      <c r="CM166" s="336"/>
      <c r="CN166" s="336"/>
      <c r="CO166" s="336"/>
      <c r="CP166" s="336"/>
      <c r="CQ166" s="336"/>
      <c r="CR166" s="336"/>
      <c r="CS166" s="336"/>
      <c r="CT166" s="336"/>
      <c r="CU166" s="336"/>
      <c r="CV166" s="336"/>
      <c r="CW166" s="336"/>
      <c r="CX166" s="336"/>
      <c r="CY166" s="336"/>
      <c r="CZ166" s="336"/>
      <c r="DA166" s="336"/>
      <c r="DB166" s="336"/>
      <c r="DC166" s="336"/>
      <c r="DD166" s="336"/>
      <c r="DE166" s="336"/>
      <c r="DF166" s="336"/>
      <c r="DG166" s="336"/>
      <c r="DH166" s="336"/>
      <c r="DI166" s="336"/>
      <c r="DJ166" s="336"/>
      <c r="DK166" s="336"/>
      <c r="DL166" s="336"/>
      <c r="DM166" s="336"/>
    </row>
    <row r="167" spans="1:18" s="336" customFormat="1" ht="15">
      <c r="A167" s="329" t="s">
        <v>48</v>
      </c>
      <c r="B167" s="329"/>
      <c r="C167" s="327">
        <f>SUM(D167:O167)</f>
        <v>13260</v>
      </c>
      <c r="D167" s="327">
        <f>'[1]5.3'!C79-'4.3'!E167-'4.3'!F167-'4.3'!G167-'4.3'!H167-'4.3'!I167-'4.3'!J167-'4.3'!K167-'4.3'!L167-'4.3'!M167-'4.3'!O167</f>
        <v>13260</v>
      </c>
      <c r="E167" s="327"/>
      <c r="F167" s="348"/>
      <c r="G167" s="349"/>
      <c r="H167" s="348"/>
      <c r="I167" s="349"/>
      <c r="J167" s="349"/>
      <c r="K167" s="349"/>
      <c r="L167" s="349"/>
      <c r="M167" s="349"/>
      <c r="N167" s="349"/>
      <c r="O167" s="349"/>
      <c r="P167" s="328">
        <f>SUM(D167:O167)</f>
        <v>13260</v>
      </c>
      <c r="Q167" s="328">
        <f>P167-C167</f>
        <v>0</v>
      </c>
      <c r="R167" s="328">
        <f>C167-'[1]5.3'!C79</f>
        <v>0</v>
      </c>
    </row>
    <row r="168" spans="1:18" s="336" customFormat="1" ht="15">
      <c r="A168" s="329" t="s">
        <v>642</v>
      </c>
      <c r="B168" s="329"/>
      <c r="C168" s="327"/>
      <c r="D168" s="327"/>
      <c r="E168" s="327"/>
      <c r="F168" s="348"/>
      <c r="G168" s="349"/>
      <c r="H168" s="348"/>
      <c r="I168" s="349"/>
      <c r="J168" s="348"/>
      <c r="K168" s="349"/>
      <c r="L168" s="348"/>
      <c r="M168" s="349"/>
      <c r="N168" s="349"/>
      <c r="O168" s="349"/>
      <c r="P168" s="328"/>
      <c r="Q168" s="328"/>
      <c r="R168" s="328"/>
    </row>
    <row r="169" spans="1:18" ht="15">
      <c r="A169" s="329" t="s">
        <v>574</v>
      </c>
      <c r="B169" s="329"/>
      <c r="C169" s="330">
        <f>C168+C167</f>
        <v>13260</v>
      </c>
      <c r="D169" s="330">
        <f aca="true" t="shared" si="53" ref="D169:O169">D168+D167</f>
        <v>13260</v>
      </c>
      <c r="E169" s="330">
        <f t="shared" si="53"/>
        <v>0</v>
      </c>
      <c r="F169" s="330">
        <f t="shared" si="53"/>
        <v>0</v>
      </c>
      <c r="G169" s="330">
        <f t="shared" si="53"/>
        <v>0</v>
      </c>
      <c r="H169" s="330">
        <f t="shared" si="53"/>
        <v>0</v>
      </c>
      <c r="I169" s="330">
        <f t="shared" si="53"/>
        <v>0</v>
      </c>
      <c r="J169" s="330">
        <f t="shared" si="53"/>
        <v>0</v>
      </c>
      <c r="K169" s="330">
        <f t="shared" si="53"/>
        <v>0</v>
      </c>
      <c r="L169" s="330">
        <f t="shared" si="53"/>
        <v>0</v>
      </c>
      <c r="M169" s="330">
        <f t="shared" si="53"/>
        <v>0</v>
      </c>
      <c r="N169" s="330">
        <f t="shared" si="53"/>
        <v>0</v>
      </c>
      <c r="O169" s="330">
        <f t="shared" si="53"/>
        <v>0</v>
      </c>
      <c r="P169" s="328"/>
      <c r="Q169" s="328"/>
      <c r="R169" s="328"/>
    </row>
    <row r="170" spans="1:18" s="336" customFormat="1" ht="15">
      <c r="A170" s="337" t="s">
        <v>525</v>
      </c>
      <c r="B170" s="335" t="s">
        <v>492</v>
      </c>
      <c r="C170" s="327"/>
      <c r="D170" s="327"/>
      <c r="E170" s="327"/>
      <c r="F170" s="348"/>
      <c r="G170" s="349"/>
      <c r="H170" s="348"/>
      <c r="I170" s="349"/>
      <c r="J170" s="349"/>
      <c r="K170" s="349"/>
      <c r="L170" s="349"/>
      <c r="M170" s="349"/>
      <c r="N170" s="349"/>
      <c r="O170" s="349"/>
      <c r="P170" s="328">
        <f>SUM(D170:O170)</f>
        <v>0</v>
      </c>
      <c r="Q170" s="328">
        <f>P170-C170</f>
        <v>0</v>
      </c>
      <c r="R170" s="328" t="e">
        <f>C170-'[1]5.3'!C80</f>
        <v>#REF!</v>
      </c>
    </row>
    <row r="171" spans="1:18" s="336" customFormat="1" ht="15">
      <c r="A171" s="329" t="s">
        <v>48</v>
      </c>
      <c r="B171" s="329"/>
      <c r="C171" s="327">
        <f>SUM(D171:O171)</f>
        <v>20859</v>
      </c>
      <c r="D171" s="327">
        <f>'[1]5.3'!C81-'4.3'!E171-'4.3'!F171-'4.3'!G171-'4.3'!H171-'4.3'!I171-'4.3'!J171-'4.3'!K171-'4.3'!L171-'4.3'!M171-'4.3'!O171</f>
        <v>20859</v>
      </c>
      <c r="E171" s="327"/>
      <c r="F171" s="348"/>
      <c r="G171" s="349"/>
      <c r="H171" s="348"/>
      <c r="I171" s="349"/>
      <c r="J171" s="349"/>
      <c r="K171" s="349"/>
      <c r="L171" s="349"/>
      <c r="M171" s="349"/>
      <c r="N171" s="349"/>
      <c r="O171" s="349"/>
      <c r="P171" s="328">
        <f>SUM(D171:O171)</f>
        <v>20859</v>
      </c>
      <c r="Q171" s="328">
        <f>P171-C171</f>
        <v>0</v>
      </c>
      <c r="R171" s="328">
        <f>C171-'[1]5.3'!C81</f>
        <v>0</v>
      </c>
    </row>
    <row r="172" spans="1:18" s="336" customFormat="1" ht="15">
      <c r="A172" s="329" t="s">
        <v>642</v>
      </c>
      <c r="B172" s="329"/>
      <c r="C172" s="327"/>
      <c r="D172" s="327"/>
      <c r="E172" s="327"/>
      <c r="F172" s="348"/>
      <c r="G172" s="349"/>
      <c r="H172" s="348"/>
      <c r="I172" s="349"/>
      <c r="J172" s="348"/>
      <c r="K172" s="349"/>
      <c r="L172" s="348"/>
      <c r="M172" s="349"/>
      <c r="N172" s="349"/>
      <c r="O172" s="349"/>
      <c r="P172" s="328"/>
      <c r="Q172" s="328"/>
      <c r="R172" s="328"/>
    </row>
    <row r="173" spans="1:18" ht="15">
      <c r="A173" s="417" t="s">
        <v>574</v>
      </c>
      <c r="B173" s="417"/>
      <c r="C173" s="418">
        <f>C172+C171</f>
        <v>20859</v>
      </c>
      <c r="D173" s="418">
        <f aca="true" t="shared" si="54" ref="D173:O173">D172+D171</f>
        <v>20859</v>
      </c>
      <c r="E173" s="418">
        <f t="shared" si="54"/>
        <v>0</v>
      </c>
      <c r="F173" s="418">
        <f t="shared" si="54"/>
        <v>0</v>
      </c>
      <c r="G173" s="418">
        <f t="shared" si="54"/>
        <v>0</v>
      </c>
      <c r="H173" s="418">
        <f t="shared" si="54"/>
        <v>0</v>
      </c>
      <c r="I173" s="418">
        <f t="shared" si="54"/>
        <v>0</v>
      </c>
      <c r="J173" s="418">
        <f t="shared" si="54"/>
        <v>0</v>
      </c>
      <c r="K173" s="418">
        <f t="shared" si="54"/>
        <v>0</v>
      </c>
      <c r="L173" s="418">
        <f t="shared" si="54"/>
        <v>0</v>
      </c>
      <c r="M173" s="418">
        <f t="shared" si="54"/>
        <v>0</v>
      </c>
      <c r="N173" s="418">
        <f t="shared" si="54"/>
        <v>0</v>
      </c>
      <c r="O173" s="418">
        <f t="shared" si="54"/>
        <v>0</v>
      </c>
      <c r="P173" s="328"/>
      <c r="Q173" s="328"/>
      <c r="R173" s="328"/>
    </row>
    <row r="174" spans="1:18" s="336" customFormat="1" ht="15">
      <c r="A174" s="337" t="s">
        <v>526</v>
      </c>
      <c r="B174" s="335" t="s">
        <v>492</v>
      </c>
      <c r="C174" s="327"/>
      <c r="D174" s="327"/>
      <c r="E174" s="327"/>
      <c r="F174" s="348"/>
      <c r="G174" s="349"/>
      <c r="H174" s="348"/>
      <c r="I174" s="349"/>
      <c r="J174" s="349"/>
      <c r="K174" s="349"/>
      <c r="L174" s="349"/>
      <c r="M174" s="349"/>
      <c r="N174" s="349"/>
      <c r="O174" s="349"/>
      <c r="P174" s="328">
        <f>SUM(D174:O174)</f>
        <v>0</v>
      </c>
      <c r="Q174" s="328">
        <f>P174-C174</f>
        <v>0</v>
      </c>
      <c r="R174" s="328" t="e">
        <f>C174-'[1]5.3'!C82</f>
        <v>#REF!</v>
      </c>
    </row>
    <row r="175" spans="1:18" s="336" customFormat="1" ht="15">
      <c r="A175" s="329" t="s">
        <v>48</v>
      </c>
      <c r="B175" s="329"/>
      <c r="C175" s="327">
        <f>SUM(D175:O175)</f>
        <v>3397</v>
      </c>
      <c r="D175" s="327">
        <f>'[1]5.3'!C83-'4.3'!E175-'4.3'!F175-'4.3'!G175-'4.3'!H175-'4.3'!I175-'4.3'!J175-'4.3'!K175-'4.3'!L175-'4.3'!M175-'4.3'!O175</f>
        <v>2713</v>
      </c>
      <c r="E175" s="327"/>
      <c r="F175" s="348"/>
      <c r="G175" s="349"/>
      <c r="H175" s="348">
        <v>684</v>
      </c>
      <c r="I175" s="349"/>
      <c r="J175" s="349"/>
      <c r="K175" s="349"/>
      <c r="L175" s="349"/>
      <c r="M175" s="349"/>
      <c r="N175" s="349"/>
      <c r="O175" s="349"/>
      <c r="P175" s="328">
        <f>SUM(D175:O175)</f>
        <v>3397</v>
      </c>
      <c r="Q175" s="328">
        <f>P175-C175</f>
        <v>0</v>
      </c>
      <c r="R175" s="328">
        <f>C175-'[1]5.3'!C83</f>
        <v>0</v>
      </c>
    </row>
    <row r="176" spans="1:18" s="336" customFormat="1" ht="15">
      <c r="A176" s="329" t="s">
        <v>642</v>
      </c>
      <c r="B176" s="329"/>
      <c r="C176" s="327"/>
      <c r="D176" s="327"/>
      <c r="E176" s="327"/>
      <c r="F176" s="348"/>
      <c r="G176" s="349"/>
      <c r="H176" s="348"/>
      <c r="I176" s="349"/>
      <c r="J176" s="348"/>
      <c r="K176" s="349"/>
      <c r="L176" s="348"/>
      <c r="M176" s="349"/>
      <c r="N176" s="349"/>
      <c r="O176" s="349"/>
      <c r="P176" s="328"/>
      <c r="Q176" s="328"/>
      <c r="R176" s="328"/>
    </row>
    <row r="177" spans="1:18" ht="15">
      <c r="A177" s="417" t="s">
        <v>574</v>
      </c>
      <c r="B177" s="417"/>
      <c r="C177" s="418">
        <f>C176+C175</f>
        <v>3397</v>
      </c>
      <c r="D177" s="418">
        <f aca="true" t="shared" si="55" ref="D177:O177">D176+D175</f>
        <v>2713</v>
      </c>
      <c r="E177" s="418">
        <f t="shared" si="55"/>
        <v>0</v>
      </c>
      <c r="F177" s="418">
        <f t="shared" si="55"/>
        <v>0</v>
      </c>
      <c r="G177" s="418">
        <f t="shared" si="55"/>
        <v>0</v>
      </c>
      <c r="H177" s="418">
        <f t="shared" si="55"/>
        <v>684</v>
      </c>
      <c r="I177" s="418">
        <f t="shared" si="55"/>
        <v>0</v>
      </c>
      <c r="J177" s="418">
        <f t="shared" si="55"/>
        <v>0</v>
      </c>
      <c r="K177" s="418">
        <f t="shared" si="55"/>
        <v>0</v>
      </c>
      <c r="L177" s="418">
        <f t="shared" si="55"/>
        <v>0</v>
      </c>
      <c r="M177" s="418">
        <f t="shared" si="55"/>
        <v>0</v>
      </c>
      <c r="N177" s="418">
        <f t="shared" si="55"/>
        <v>0</v>
      </c>
      <c r="O177" s="418">
        <f t="shared" si="55"/>
        <v>0</v>
      </c>
      <c r="P177" s="328"/>
      <c r="Q177" s="328"/>
      <c r="R177" s="328"/>
    </row>
    <row r="178" spans="1:117" ht="15">
      <c r="A178" s="337" t="s">
        <v>527</v>
      </c>
      <c r="B178" s="335" t="s">
        <v>492</v>
      </c>
      <c r="C178" s="327"/>
      <c r="D178" s="327"/>
      <c r="E178" s="349"/>
      <c r="F178" s="348"/>
      <c r="G178" s="349"/>
      <c r="H178" s="348"/>
      <c r="I178" s="349"/>
      <c r="J178" s="349"/>
      <c r="K178" s="349"/>
      <c r="L178" s="349"/>
      <c r="M178" s="349"/>
      <c r="N178" s="349"/>
      <c r="O178" s="349"/>
      <c r="P178" s="328">
        <f>SUM(D178:O178)</f>
        <v>0</v>
      </c>
      <c r="Q178" s="328">
        <f>P178-C178</f>
        <v>0</v>
      </c>
      <c r="R178" s="328" t="e">
        <f>C178-'[1]5.3'!C84</f>
        <v>#REF!</v>
      </c>
      <c r="S178" s="336"/>
      <c r="T178" s="336"/>
      <c r="U178" s="336"/>
      <c r="V178" s="336"/>
      <c r="W178" s="336"/>
      <c r="X178" s="336"/>
      <c r="Y178" s="336"/>
      <c r="Z178" s="336"/>
      <c r="AA178" s="336"/>
      <c r="AB178" s="336"/>
      <c r="AC178" s="336"/>
      <c r="AD178" s="336"/>
      <c r="AE178" s="336"/>
      <c r="AF178" s="336"/>
      <c r="AG178" s="336"/>
      <c r="AH178" s="336"/>
      <c r="AI178" s="336"/>
      <c r="AJ178" s="336"/>
      <c r="AK178" s="336"/>
      <c r="AL178" s="336"/>
      <c r="AM178" s="336"/>
      <c r="AN178" s="336"/>
      <c r="AO178" s="336"/>
      <c r="AP178" s="336"/>
      <c r="AQ178" s="336"/>
      <c r="AR178" s="336"/>
      <c r="AS178" s="336"/>
      <c r="AT178" s="336"/>
      <c r="AU178" s="336"/>
      <c r="AV178" s="336"/>
      <c r="AW178" s="336"/>
      <c r="AX178" s="336"/>
      <c r="AY178" s="336"/>
      <c r="AZ178" s="336"/>
      <c r="BA178" s="336"/>
      <c r="BB178" s="336"/>
      <c r="BC178" s="336"/>
      <c r="BD178" s="336"/>
      <c r="BE178" s="336"/>
      <c r="BF178" s="336"/>
      <c r="BG178" s="336"/>
      <c r="BH178" s="336"/>
      <c r="BI178" s="336"/>
      <c r="BJ178" s="336"/>
      <c r="BK178" s="336"/>
      <c r="BL178" s="336"/>
      <c r="BM178" s="336"/>
      <c r="BN178" s="336"/>
      <c r="BO178" s="336"/>
      <c r="BP178" s="336"/>
      <c r="BQ178" s="336"/>
      <c r="BR178" s="336"/>
      <c r="BS178" s="336"/>
      <c r="BT178" s="336"/>
      <c r="BU178" s="336"/>
      <c r="BV178" s="336"/>
      <c r="BW178" s="336"/>
      <c r="BX178" s="336"/>
      <c r="BY178" s="336"/>
      <c r="BZ178" s="336"/>
      <c r="CA178" s="336"/>
      <c r="CB178" s="336"/>
      <c r="CC178" s="336"/>
      <c r="CD178" s="336"/>
      <c r="CE178" s="336"/>
      <c r="CF178" s="336"/>
      <c r="CG178" s="336"/>
      <c r="CH178" s="336"/>
      <c r="CI178" s="336"/>
      <c r="CJ178" s="336"/>
      <c r="CK178" s="336"/>
      <c r="CL178" s="336"/>
      <c r="CM178" s="336"/>
      <c r="CN178" s="336"/>
      <c r="CO178" s="336"/>
      <c r="CP178" s="336"/>
      <c r="CQ178" s="336"/>
      <c r="CR178" s="336"/>
      <c r="CS178" s="336"/>
      <c r="CT178" s="336"/>
      <c r="CU178" s="336"/>
      <c r="CV178" s="336"/>
      <c r="CW178" s="336"/>
      <c r="CX178" s="336"/>
      <c r="CY178" s="336"/>
      <c r="CZ178" s="336"/>
      <c r="DA178" s="336"/>
      <c r="DB178" s="336"/>
      <c r="DC178" s="336"/>
      <c r="DD178" s="336"/>
      <c r="DE178" s="336"/>
      <c r="DF178" s="336"/>
      <c r="DG178" s="336"/>
      <c r="DH178" s="336"/>
      <c r="DI178" s="336"/>
      <c r="DJ178" s="336"/>
      <c r="DK178" s="336"/>
      <c r="DL178" s="336"/>
      <c r="DM178" s="336"/>
    </row>
    <row r="179" spans="1:18" s="336" customFormat="1" ht="15">
      <c r="A179" s="329" t="s">
        <v>48</v>
      </c>
      <c r="B179" s="329"/>
      <c r="C179" s="327">
        <f>SUM(D179:O179)</f>
        <v>1956</v>
      </c>
      <c r="D179" s="327">
        <f>'[1]5.3'!C85-'4.3'!E179-'4.3'!F179-'4.3'!G179-'4.3'!H179-'4.3'!I179-'4.3'!J179-'4.3'!K179-'4.3'!L179-'4.3'!M179-'4.3'!O179</f>
        <v>954</v>
      </c>
      <c r="E179" s="327"/>
      <c r="F179" s="348"/>
      <c r="G179" s="349"/>
      <c r="H179" s="348">
        <v>1002</v>
      </c>
      <c r="I179" s="349"/>
      <c r="J179" s="349"/>
      <c r="K179" s="349"/>
      <c r="L179" s="349"/>
      <c r="M179" s="349"/>
      <c r="N179" s="349"/>
      <c r="O179" s="349"/>
      <c r="P179" s="328">
        <f>SUM(D179:O179)</f>
        <v>1956</v>
      </c>
      <c r="Q179" s="328">
        <f>P179-C179</f>
        <v>0</v>
      </c>
      <c r="R179" s="328">
        <f>C179-'[1]5.3'!C85</f>
        <v>0</v>
      </c>
    </row>
    <row r="180" spans="1:18" s="336" customFormat="1" ht="15">
      <c r="A180" s="329" t="s">
        <v>642</v>
      </c>
      <c r="B180" s="329"/>
      <c r="C180" s="327"/>
      <c r="D180" s="327"/>
      <c r="E180" s="327"/>
      <c r="F180" s="348"/>
      <c r="G180" s="349"/>
      <c r="H180" s="348"/>
      <c r="I180" s="349"/>
      <c r="J180" s="348"/>
      <c r="K180" s="349"/>
      <c r="L180" s="348"/>
      <c r="M180" s="349"/>
      <c r="N180" s="349"/>
      <c r="O180" s="349"/>
      <c r="P180" s="328"/>
      <c r="Q180" s="328"/>
      <c r="R180" s="328"/>
    </row>
    <row r="181" spans="1:18" ht="15">
      <c r="A181" s="417" t="s">
        <v>574</v>
      </c>
      <c r="B181" s="417"/>
      <c r="C181" s="418">
        <f>C180+C179</f>
        <v>1956</v>
      </c>
      <c r="D181" s="418">
        <f aca="true" t="shared" si="56" ref="D181:O181">D180+D179</f>
        <v>954</v>
      </c>
      <c r="E181" s="418">
        <f t="shared" si="56"/>
        <v>0</v>
      </c>
      <c r="F181" s="418">
        <f t="shared" si="56"/>
        <v>0</v>
      </c>
      <c r="G181" s="418">
        <f t="shared" si="56"/>
        <v>0</v>
      </c>
      <c r="H181" s="418">
        <f t="shared" si="56"/>
        <v>1002</v>
      </c>
      <c r="I181" s="418">
        <f t="shared" si="56"/>
        <v>0</v>
      </c>
      <c r="J181" s="418">
        <f t="shared" si="56"/>
        <v>0</v>
      </c>
      <c r="K181" s="418">
        <f t="shared" si="56"/>
        <v>0</v>
      </c>
      <c r="L181" s="418">
        <f t="shared" si="56"/>
        <v>0</v>
      </c>
      <c r="M181" s="418">
        <f t="shared" si="56"/>
        <v>0</v>
      </c>
      <c r="N181" s="418">
        <f t="shared" si="56"/>
        <v>0</v>
      </c>
      <c r="O181" s="418">
        <f t="shared" si="56"/>
        <v>0</v>
      </c>
      <c r="P181" s="328"/>
      <c r="Q181" s="328"/>
      <c r="R181" s="328"/>
    </row>
    <row r="182" spans="1:117" ht="15">
      <c r="A182" s="337" t="s">
        <v>528</v>
      </c>
      <c r="B182" s="335" t="s">
        <v>498</v>
      </c>
      <c r="C182" s="327"/>
      <c r="D182" s="327"/>
      <c r="E182" s="349"/>
      <c r="F182" s="348"/>
      <c r="G182" s="349"/>
      <c r="H182" s="348"/>
      <c r="I182" s="349"/>
      <c r="J182" s="349"/>
      <c r="K182" s="349"/>
      <c r="L182" s="349"/>
      <c r="M182" s="349"/>
      <c r="N182" s="349"/>
      <c r="O182" s="349"/>
      <c r="P182" s="328">
        <f>SUM(D182:O182)</f>
        <v>0</v>
      </c>
      <c r="Q182" s="328">
        <f>P182-C182</f>
        <v>0</v>
      </c>
      <c r="R182" s="328" t="e">
        <f>C182-'[1]5.3'!C86</f>
        <v>#REF!</v>
      </c>
      <c r="S182" s="336"/>
      <c r="T182" s="336"/>
      <c r="U182" s="336"/>
      <c r="V182" s="336"/>
      <c r="W182" s="336"/>
      <c r="X182" s="336"/>
      <c r="Y182" s="336"/>
      <c r="Z182" s="336"/>
      <c r="AA182" s="336"/>
      <c r="AB182" s="336"/>
      <c r="AC182" s="336"/>
      <c r="AD182" s="336"/>
      <c r="AE182" s="336"/>
      <c r="AF182" s="336"/>
      <c r="AG182" s="336"/>
      <c r="AH182" s="336"/>
      <c r="AI182" s="336"/>
      <c r="AJ182" s="336"/>
      <c r="AK182" s="336"/>
      <c r="AL182" s="336"/>
      <c r="AM182" s="336"/>
      <c r="AN182" s="336"/>
      <c r="AO182" s="336"/>
      <c r="AP182" s="336"/>
      <c r="AQ182" s="336"/>
      <c r="AR182" s="336"/>
      <c r="AS182" s="336"/>
      <c r="AT182" s="336"/>
      <c r="AU182" s="336"/>
      <c r="AV182" s="336"/>
      <c r="AW182" s="336"/>
      <c r="AX182" s="336"/>
      <c r="AY182" s="336"/>
      <c r="AZ182" s="336"/>
      <c r="BA182" s="336"/>
      <c r="BB182" s="336"/>
      <c r="BC182" s="336"/>
      <c r="BD182" s="336"/>
      <c r="BE182" s="336"/>
      <c r="BF182" s="336"/>
      <c r="BG182" s="336"/>
      <c r="BH182" s="336"/>
      <c r="BI182" s="336"/>
      <c r="BJ182" s="336"/>
      <c r="BK182" s="336"/>
      <c r="BL182" s="336"/>
      <c r="BM182" s="336"/>
      <c r="BN182" s="336"/>
      <c r="BO182" s="336"/>
      <c r="BP182" s="336"/>
      <c r="BQ182" s="336"/>
      <c r="BR182" s="336"/>
      <c r="BS182" s="336"/>
      <c r="BT182" s="336"/>
      <c r="BU182" s="336"/>
      <c r="BV182" s="336"/>
      <c r="BW182" s="336"/>
      <c r="BX182" s="336"/>
      <c r="BY182" s="336"/>
      <c r="BZ182" s="336"/>
      <c r="CA182" s="336"/>
      <c r="CB182" s="336"/>
      <c r="CC182" s="336"/>
      <c r="CD182" s="336"/>
      <c r="CE182" s="336"/>
      <c r="CF182" s="336"/>
      <c r="CG182" s="336"/>
      <c r="CH182" s="336"/>
      <c r="CI182" s="336"/>
      <c r="CJ182" s="336"/>
      <c r="CK182" s="336"/>
      <c r="CL182" s="336"/>
      <c r="CM182" s="336"/>
      <c r="CN182" s="336"/>
      <c r="CO182" s="336"/>
      <c r="CP182" s="336"/>
      <c r="CQ182" s="336"/>
      <c r="CR182" s="336"/>
      <c r="CS182" s="336"/>
      <c r="CT182" s="336"/>
      <c r="CU182" s="336"/>
      <c r="CV182" s="336"/>
      <c r="CW182" s="336"/>
      <c r="CX182" s="336"/>
      <c r="CY182" s="336"/>
      <c r="CZ182" s="336"/>
      <c r="DA182" s="336"/>
      <c r="DB182" s="336"/>
      <c r="DC182" s="336"/>
      <c r="DD182" s="336"/>
      <c r="DE182" s="336"/>
      <c r="DF182" s="336"/>
      <c r="DG182" s="336"/>
      <c r="DH182" s="336"/>
      <c r="DI182" s="336"/>
      <c r="DJ182" s="336"/>
      <c r="DK182" s="336"/>
      <c r="DL182" s="336"/>
      <c r="DM182" s="336"/>
    </row>
    <row r="183" spans="1:18" s="336" customFormat="1" ht="15">
      <c r="A183" s="329" t="s">
        <v>48</v>
      </c>
      <c r="B183" s="329"/>
      <c r="C183" s="327">
        <f>SUM(D183:O183)</f>
        <v>60893</v>
      </c>
      <c r="D183" s="327">
        <f>'[1]5.3'!C87-'4.3'!E183-'4.3'!F183-'4.3'!G183-'4.3'!H183-'4.3'!I183-'4.3'!J183-'4.3'!K183-'4.3'!L183-'4.3'!M183-'4.3'!O183</f>
        <v>60543</v>
      </c>
      <c r="E183" s="327"/>
      <c r="F183" s="348"/>
      <c r="G183" s="349"/>
      <c r="H183" s="348">
        <v>350</v>
      </c>
      <c r="I183" s="349"/>
      <c r="J183" s="349"/>
      <c r="K183" s="349"/>
      <c r="L183" s="349"/>
      <c r="M183" s="349"/>
      <c r="N183" s="349"/>
      <c r="O183" s="349"/>
      <c r="P183" s="328">
        <f>SUM(D183:O183)</f>
        <v>60893</v>
      </c>
      <c r="Q183" s="328">
        <f>P183-C183</f>
        <v>0</v>
      </c>
      <c r="R183" s="328">
        <f>C183-'[1]5.3'!C87</f>
        <v>0</v>
      </c>
    </row>
    <row r="184" spans="1:18" s="336" customFormat="1" ht="15">
      <c r="A184" s="329" t="s">
        <v>645</v>
      </c>
      <c r="B184" s="329"/>
      <c r="C184" s="327">
        <f>SUM(D184:O184)</f>
        <v>2245</v>
      </c>
      <c r="D184" s="327"/>
      <c r="E184" s="327"/>
      <c r="F184" s="348"/>
      <c r="G184" s="349"/>
      <c r="H184" s="348"/>
      <c r="I184" s="349"/>
      <c r="J184" s="348"/>
      <c r="K184" s="349"/>
      <c r="L184" s="348"/>
      <c r="M184" s="349"/>
      <c r="N184" s="349"/>
      <c r="O184" s="349">
        <v>2245</v>
      </c>
      <c r="P184" s="328"/>
      <c r="Q184" s="328"/>
      <c r="R184" s="328"/>
    </row>
    <row r="185" spans="1:18" s="336" customFormat="1" ht="15">
      <c r="A185" s="329" t="s">
        <v>642</v>
      </c>
      <c r="B185" s="329"/>
      <c r="C185" s="327">
        <f>SUM(D185:O185)</f>
        <v>2245</v>
      </c>
      <c r="D185" s="327"/>
      <c r="E185" s="327"/>
      <c r="F185" s="348"/>
      <c r="G185" s="349"/>
      <c r="H185" s="348"/>
      <c r="I185" s="349"/>
      <c r="J185" s="348"/>
      <c r="K185" s="349"/>
      <c r="L185" s="348"/>
      <c r="M185" s="349"/>
      <c r="N185" s="349"/>
      <c r="O185" s="349">
        <f>O184</f>
        <v>2245</v>
      </c>
      <c r="P185" s="328"/>
      <c r="Q185" s="328"/>
      <c r="R185" s="328"/>
    </row>
    <row r="186" spans="1:18" ht="15">
      <c r="A186" s="417" t="s">
        <v>574</v>
      </c>
      <c r="B186" s="417"/>
      <c r="C186" s="418">
        <f>C185+C183</f>
        <v>63138</v>
      </c>
      <c r="D186" s="418">
        <f aca="true" t="shared" si="57" ref="D186:O186">D185+D183</f>
        <v>60543</v>
      </c>
      <c r="E186" s="418">
        <f t="shared" si="57"/>
        <v>0</v>
      </c>
      <c r="F186" s="418">
        <f t="shared" si="57"/>
        <v>0</v>
      </c>
      <c r="G186" s="418">
        <f t="shared" si="57"/>
        <v>0</v>
      </c>
      <c r="H186" s="418">
        <f t="shared" si="57"/>
        <v>350</v>
      </c>
      <c r="I186" s="418">
        <f t="shared" si="57"/>
        <v>0</v>
      </c>
      <c r="J186" s="418">
        <f t="shared" si="57"/>
        <v>0</v>
      </c>
      <c r="K186" s="418">
        <f t="shared" si="57"/>
        <v>0</v>
      </c>
      <c r="L186" s="418">
        <f t="shared" si="57"/>
        <v>0</v>
      </c>
      <c r="M186" s="418">
        <f t="shared" si="57"/>
        <v>0</v>
      </c>
      <c r="N186" s="418">
        <f t="shared" si="57"/>
        <v>0</v>
      </c>
      <c r="O186" s="418">
        <f t="shared" si="57"/>
        <v>2245</v>
      </c>
      <c r="P186" s="328"/>
      <c r="Q186" s="328"/>
      <c r="R186" s="328"/>
    </row>
    <row r="187" spans="1:18" s="336" customFormat="1" ht="15">
      <c r="A187" s="337" t="s">
        <v>529</v>
      </c>
      <c r="B187" s="335" t="s">
        <v>492</v>
      </c>
      <c r="C187" s="327"/>
      <c r="D187" s="327"/>
      <c r="E187" s="349"/>
      <c r="F187" s="348"/>
      <c r="G187" s="349"/>
      <c r="H187" s="348"/>
      <c r="I187" s="349"/>
      <c r="J187" s="349"/>
      <c r="K187" s="349"/>
      <c r="L187" s="349"/>
      <c r="M187" s="349"/>
      <c r="N187" s="349"/>
      <c r="O187" s="349"/>
      <c r="P187" s="328">
        <f>SUM(D187:O187)</f>
        <v>0</v>
      </c>
      <c r="Q187" s="328">
        <f>P187-C187</f>
        <v>0</v>
      </c>
      <c r="R187" s="328" t="e">
        <f>C187-'[1]5.3'!C88</f>
        <v>#REF!</v>
      </c>
    </row>
    <row r="188" spans="1:18" s="336" customFormat="1" ht="15">
      <c r="A188" s="329" t="s">
        <v>48</v>
      </c>
      <c r="B188" s="329"/>
      <c r="C188" s="327">
        <f>SUM(D188:O188)</f>
        <v>23209</v>
      </c>
      <c r="D188" s="327">
        <f>'[1]5.3'!C89-'4.3'!E188-'4.3'!F188-'4.3'!G188-'4.3'!H188-'4.3'!I188-'4.3'!J188-'4.3'!K188-'4.3'!L188-'4.3'!M188-'4.3'!O188</f>
        <v>23158</v>
      </c>
      <c r="E188" s="327"/>
      <c r="F188" s="348"/>
      <c r="G188" s="349"/>
      <c r="H188" s="348">
        <v>51</v>
      </c>
      <c r="I188" s="349"/>
      <c r="J188" s="349"/>
      <c r="K188" s="349"/>
      <c r="L188" s="349"/>
      <c r="M188" s="349"/>
      <c r="N188" s="349"/>
      <c r="O188" s="349"/>
      <c r="P188" s="328">
        <f>SUM(D188:O188)</f>
        <v>23209</v>
      </c>
      <c r="Q188" s="328">
        <f>P188-C188</f>
        <v>0</v>
      </c>
      <c r="R188" s="328">
        <f>C188-'[1]5.3'!C89</f>
        <v>0</v>
      </c>
    </row>
    <row r="189" spans="1:18" s="336" customFormat="1" ht="15">
      <c r="A189" s="329" t="s">
        <v>645</v>
      </c>
      <c r="B189" s="329"/>
      <c r="C189" s="327">
        <f>SUM(D189:O189)</f>
        <v>730</v>
      </c>
      <c r="D189" s="327"/>
      <c r="E189" s="327"/>
      <c r="F189" s="348"/>
      <c r="G189" s="349"/>
      <c r="H189" s="348"/>
      <c r="I189" s="349"/>
      <c r="J189" s="348"/>
      <c r="K189" s="349"/>
      <c r="L189" s="348"/>
      <c r="M189" s="349"/>
      <c r="N189" s="349"/>
      <c r="O189" s="349">
        <v>730</v>
      </c>
      <c r="P189" s="328"/>
      <c r="Q189" s="328"/>
      <c r="R189" s="328"/>
    </row>
    <row r="190" spans="1:18" s="336" customFormat="1" ht="15">
      <c r="A190" s="329" t="s">
        <v>642</v>
      </c>
      <c r="B190" s="329"/>
      <c r="C190" s="327">
        <f>SUM(D190:O190)</f>
        <v>730</v>
      </c>
      <c r="D190" s="327"/>
      <c r="E190" s="327"/>
      <c r="F190" s="348"/>
      <c r="G190" s="349"/>
      <c r="H190" s="348"/>
      <c r="I190" s="349"/>
      <c r="J190" s="348"/>
      <c r="K190" s="349"/>
      <c r="L190" s="348"/>
      <c r="M190" s="349"/>
      <c r="N190" s="349"/>
      <c r="O190" s="349">
        <f>O189</f>
        <v>730</v>
      </c>
      <c r="P190" s="328"/>
      <c r="Q190" s="328"/>
      <c r="R190" s="328"/>
    </row>
    <row r="191" spans="1:18" ht="15">
      <c r="A191" s="417" t="s">
        <v>574</v>
      </c>
      <c r="B191" s="417"/>
      <c r="C191" s="418">
        <f>C190+C188</f>
        <v>23939</v>
      </c>
      <c r="D191" s="418">
        <f aca="true" t="shared" si="58" ref="D191:O191">D190+D188</f>
        <v>23158</v>
      </c>
      <c r="E191" s="418">
        <f t="shared" si="58"/>
        <v>0</v>
      </c>
      <c r="F191" s="418">
        <f t="shared" si="58"/>
        <v>0</v>
      </c>
      <c r="G191" s="418">
        <f t="shared" si="58"/>
        <v>0</v>
      </c>
      <c r="H191" s="418">
        <f t="shared" si="58"/>
        <v>51</v>
      </c>
      <c r="I191" s="418">
        <f t="shared" si="58"/>
        <v>0</v>
      </c>
      <c r="J191" s="418">
        <f t="shared" si="58"/>
        <v>0</v>
      </c>
      <c r="K191" s="418">
        <f t="shared" si="58"/>
        <v>0</v>
      </c>
      <c r="L191" s="418">
        <f t="shared" si="58"/>
        <v>0</v>
      </c>
      <c r="M191" s="418">
        <f t="shared" si="58"/>
        <v>0</v>
      </c>
      <c r="N191" s="418">
        <f t="shared" si="58"/>
        <v>0</v>
      </c>
      <c r="O191" s="418">
        <f t="shared" si="58"/>
        <v>730</v>
      </c>
      <c r="P191" s="328"/>
      <c r="Q191" s="328"/>
      <c r="R191" s="328"/>
    </row>
    <row r="192" spans="1:18" s="336" customFormat="1" ht="15">
      <c r="A192" s="337" t="s">
        <v>530</v>
      </c>
      <c r="B192" s="335" t="s">
        <v>492</v>
      </c>
      <c r="C192" s="327"/>
      <c r="D192" s="327"/>
      <c r="E192" s="349"/>
      <c r="F192" s="348"/>
      <c r="G192" s="349"/>
      <c r="H192" s="348"/>
      <c r="I192" s="349"/>
      <c r="J192" s="349"/>
      <c r="K192" s="349"/>
      <c r="L192" s="349"/>
      <c r="M192" s="349"/>
      <c r="N192" s="349"/>
      <c r="O192" s="349"/>
      <c r="P192" s="328">
        <f>SUM(D192:O192)</f>
        <v>0</v>
      </c>
      <c r="Q192" s="328">
        <f>P192-C192</f>
        <v>0</v>
      </c>
      <c r="R192" s="328" t="e">
        <f>C192-'[1]5.3'!C90</f>
        <v>#REF!</v>
      </c>
    </row>
    <row r="193" spans="1:18" s="336" customFormat="1" ht="15">
      <c r="A193" s="329" t="s">
        <v>48</v>
      </c>
      <c r="B193" s="329"/>
      <c r="C193" s="327">
        <f>SUM(D193:O193)</f>
        <v>20195</v>
      </c>
      <c r="D193" s="327">
        <f>'[1]5.3'!C91-'4.3'!E193-'4.3'!F193-'4.3'!G193-'4.3'!H193-'4.3'!I193-'4.3'!J193-'4.3'!K193-'4.3'!L193-'4.3'!M193-'4.3'!O193</f>
        <v>20195</v>
      </c>
      <c r="E193" s="327"/>
      <c r="F193" s="348"/>
      <c r="G193" s="349"/>
      <c r="H193" s="348"/>
      <c r="I193" s="349"/>
      <c r="J193" s="349"/>
      <c r="K193" s="349"/>
      <c r="L193" s="349"/>
      <c r="M193" s="349"/>
      <c r="N193" s="349"/>
      <c r="O193" s="349"/>
      <c r="P193" s="328">
        <f>SUM(D193:O193)</f>
        <v>20195</v>
      </c>
      <c r="Q193" s="328">
        <f>P193-C193</f>
        <v>0</v>
      </c>
      <c r="R193" s="328">
        <f>C193-'[1]5.3'!C91</f>
        <v>0</v>
      </c>
    </row>
    <row r="194" spans="1:18" s="336" customFormat="1" ht="15">
      <c r="A194" s="329" t="s">
        <v>642</v>
      </c>
      <c r="B194" s="329"/>
      <c r="C194" s="327"/>
      <c r="D194" s="327"/>
      <c r="E194" s="327"/>
      <c r="F194" s="348"/>
      <c r="G194" s="349"/>
      <c r="H194" s="348"/>
      <c r="I194" s="349"/>
      <c r="J194" s="563"/>
      <c r="K194" s="349"/>
      <c r="L194" s="348"/>
      <c r="M194" s="349"/>
      <c r="N194" s="349"/>
      <c r="O194" s="349"/>
      <c r="P194" s="328"/>
      <c r="Q194" s="328"/>
      <c r="R194" s="328"/>
    </row>
    <row r="195" spans="1:18" ht="15">
      <c r="A195" s="417" t="s">
        <v>574</v>
      </c>
      <c r="B195" s="417"/>
      <c r="C195" s="418">
        <f>C194+C193</f>
        <v>20195</v>
      </c>
      <c r="D195" s="418">
        <f aca="true" t="shared" si="59" ref="D195:O195">D194+D193</f>
        <v>20195</v>
      </c>
      <c r="E195" s="418">
        <f t="shared" si="59"/>
        <v>0</v>
      </c>
      <c r="F195" s="418">
        <f t="shared" si="59"/>
        <v>0</v>
      </c>
      <c r="G195" s="418">
        <f t="shared" si="59"/>
        <v>0</v>
      </c>
      <c r="H195" s="418">
        <f t="shared" si="59"/>
        <v>0</v>
      </c>
      <c r="I195" s="418">
        <f t="shared" si="59"/>
        <v>0</v>
      </c>
      <c r="J195" s="418">
        <f t="shared" si="59"/>
        <v>0</v>
      </c>
      <c r="K195" s="418">
        <f t="shared" si="59"/>
        <v>0</v>
      </c>
      <c r="L195" s="418">
        <f t="shared" si="59"/>
        <v>0</v>
      </c>
      <c r="M195" s="418">
        <f t="shared" si="59"/>
        <v>0</v>
      </c>
      <c r="N195" s="418">
        <f t="shared" si="59"/>
        <v>0</v>
      </c>
      <c r="O195" s="418">
        <f t="shared" si="59"/>
        <v>0</v>
      </c>
      <c r="P195" s="328"/>
      <c r="Q195" s="328"/>
      <c r="R195" s="328"/>
    </row>
    <row r="196" spans="1:117" ht="15">
      <c r="A196" s="337" t="s">
        <v>531</v>
      </c>
      <c r="B196" s="335" t="s">
        <v>492</v>
      </c>
      <c r="C196" s="327"/>
      <c r="D196" s="327"/>
      <c r="E196" s="349"/>
      <c r="F196" s="348"/>
      <c r="G196" s="349"/>
      <c r="H196" s="348"/>
      <c r="I196" s="349"/>
      <c r="J196" s="349"/>
      <c r="K196" s="349"/>
      <c r="L196" s="349"/>
      <c r="M196" s="349"/>
      <c r="N196" s="349"/>
      <c r="O196" s="349"/>
      <c r="P196" s="328">
        <f>SUM(D196:O196)</f>
        <v>0</v>
      </c>
      <c r="Q196" s="328">
        <f>P196-C196</f>
        <v>0</v>
      </c>
      <c r="R196" s="328" t="e">
        <f>C196-'[1]5.3'!C92</f>
        <v>#REF!</v>
      </c>
      <c r="S196" s="336"/>
      <c r="T196" s="336"/>
      <c r="U196" s="336"/>
      <c r="V196" s="336"/>
      <c r="W196" s="336"/>
      <c r="X196" s="336"/>
      <c r="Y196" s="336"/>
      <c r="Z196" s="336"/>
      <c r="AA196" s="336"/>
      <c r="AB196" s="336"/>
      <c r="AC196" s="336"/>
      <c r="AD196" s="336"/>
      <c r="AE196" s="336"/>
      <c r="AF196" s="336"/>
      <c r="AG196" s="336"/>
      <c r="AH196" s="336"/>
      <c r="AI196" s="336"/>
      <c r="AJ196" s="336"/>
      <c r="AK196" s="336"/>
      <c r="AL196" s="336"/>
      <c r="AM196" s="336"/>
      <c r="AN196" s="336"/>
      <c r="AO196" s="336"/>
      <c r="AP196" s="336"/>
      <c r="AQ196" s="336"/>
      <c r="AR196" s="336"/>
      <c r="AS196" s="336"/>
      <c r="AT196" s="336"/>
      <c r="AU196" s="336"/>
      <c r="AV196" s="336"/>
      <c r="AW196" s="336"/>
      <c r="AX196" s="336"/>
      <c r="AY196" s="336"/>
      <c r="AZ196" s="336"/>
      <c r="BA196" s="336"/>
      <c r="BB196" s="336"/>
      <c r="BC196" s="336"/>
      <c r="BD196" s="336"/>
      <c r="BE196" s="336"/>
      <c r="BF196" s="336"/>
      <c r="BG196" s="336"/>
      <c r="BH196" s="336"/>
      <c r="BI196" s="336"/>
      <c r="BJ196" s="336"/>
      <c r="BK196" s="336"/>
      <c r="BL196" s="336"/>
      <c r="BM196" s="336"/>
      <c r="BN196" s="336"/>
      <c r="BO196" s="336"/>
      <c r="BP196" s="336"/>
      <c r="BQ196" s="336"/>
      <c r="BR196" s="336"/>
      <c r="BS196" s="336"/>
      <c r="BT196" s="336"/>
      <c r="BU196" s="336"/>
      <c r="BV196" s="336"/>
      <c r="BW196" s="336"/>
      <c r="BX196" s="336"/>
      <c r="BY196" s="336"/>
      <c r="BZ196" s="336"/>
      <c r="CA196" s="336"/>
      <c r="CB196" s="336"/>
      <c r="CC196" s="336"/>
      <c r="CD196" s="336"/>
      <c r="CE196" s="336"/>
      <c r="CF196" s="336"/>
      <c r="CG196" s="336"/>
      <c r="CH196" s="336"/>
      <c r="CI196" s="336"/>
      <c r="CJ196" s="336"/>
      <c r="CK196" s="336"/>
      <c r="CL196" s="336"/>
      <c r="CM196" s="336"/>
      <c r="CN196" s="336"/>
      <c r="CO196" s="336"/>
      <c r="CP196" s="336"/>
      <c r="CQ196" s="336"/>
      <c r="CR196" s="336"/>
      <c r="CS196" s="336"/>
      <c r="CT196" s="336"/>
      <c r="CU196" s="336"/>
      <c r="CV196" s="336"/>
      <c r="CW196" s="336"/>
      <c r="CX196" s="336"/>
      <c r="CY196" s="336"/>
      <c r="CZ196" s="336"/>
      <c r="DA196" s="336"/>
      <c r="DB196" s="336"/>
      <c r="DC196" s="336"/>
      <c r="DD196" s="336"/>
      <c r="DE196" s="336"/>
      <c r="DF196" s="336"/>
      <c r="DG196" s="336"/>
      <c r="DH196" s="336"/>
      <c r="DI196" s="336"/>
      <c r="DJ196" s="336"/>
      <c r="DK196" s="336"/>
      <c r="DL196" s="336"/>
      <c r="DM196" s="336"/>
    </row>
    <row r="197" spans="1:18" s="336" customFormat="1" ht="15">
      <c r="A197" s="329" t="s">
        <v>48</v>
      </c>
      <c r="B197" s="329"/>
      <c r="C197" s="327">
        <f>SUM(D197:O197)</f>
        <v>11656</v>
      </c>
      <c r="D197" s="327">
        <f>'[1]5.3'!C93-'4.3'!E197-'4.3'!F197-'4.3'!G197-'4.3'!H197-'4.3'!I197-'4.3'!J197-'4.3'!K197-'4.3'!L197-'4.3'!M197-'4.3'!O197</f>
        <v>11656</v>
      </c>
      <c r="E197" s="327"/>
      <c r="F197" s="348"/>
      <c r="G197" s="349"/>
      <c r="H197" s="348"/>
      <c r="I197" s="349"/>
      <c r="J197" s="349"/>
      <c r="K197" s="349"/>
      <c r="L197" s="349"/>
      <c r="M197" s="349"/>
      <c r="N197" s="349"/>
      <c r="O197" s="349"/>
      <c r="P197" s="328">
        <f>SUM(D197:O197)</f>
        <v>11656</v>
      </c>
      <c r="Q197" s="328">
        <f>P197-C197</f>
        <v>0</v>
      </c>
      <c r="R197" s="328">
        <f>C197-'[1]5.3'!C93</f>
        <v>0</v>
      </c>
    </row>
    <row r="198" spans="1:18" s="336" customFormat="1" ht="15">
      <c r="A198" s="329" t="s">
        <v>642</v>
      </c>
      <c r="B198" s="329"/>
      <c r="C198" s="327"/>
      <c r="D198" s="327"/>
      <c r="E198" s="327"/>
      <c r="F198" s="348"/>
      <c r="G198" s="349"/>
      <c r="H198" s="348"/>
      <c r="I198" s="349"/>
      <c r="J198" s="348"/>
      <c r="K198" s="349"/>
      <c r="L198" s="348"/>
      <c r="M198" s="349"/>
      <c r="N198" s="349"/>
      <c r="O198" s="349"/>
      <c r="P198" s="328"/>
      <c r="Q198" s="328"/>
      <c r="R198" s="328"/>
    </row>
    <row r="199" spans="1:18" ht="15">
      <c r="A199" s="417" t="s">
        <v>574</v>
      </c>
      <c r="B199" s="417"/>
      <c r="C199" s="418">
        <f>C198+C197</f>
        <v>11656</v>
      </c>
      <c r="D199" s="418">
        <f aca="true" t="shared" si="60" ref="D199:O199">D198+D197</f>
        <v>11656</v>
      </c>
      <c r="E199" s="418">
        <f t="shared" si="60"/>
        <v>0</v>
      </c>
      <c r="F199" s="418">
        <f t="shared" si="60"/>
        <v>0</v>
      </c>
      <c r="G199" s="418">
        <f t="shared" si="60"/>
        <v>0</v>
      </c>
      <c r="H199" s="418">
        <f t="shared" si="60"/>
        <v>0</v>
      </c>
      <c r="I199" s="418">
        <f t="shared" si="60"/>
        <v>0</v>
      </c>
      <c r="J199" s="418">
        <f t="shared" si="60"/>
        <v>0</v>
      </c>
      <c r="K199" s="418">
        <f t="shared" si="60"/>
        <v>0</v>
      </c>
      <c r="L199" s="418">
        <f t="shared" si="60"/>
        <v>0</v>
      </c>
      <c r="M199" s="418">
        <f t="shared" si="60"/>
        <v>0</v>
      </c>
      <c r="N199" s="418">
        <f t="shared" si="60"/>
        <v>0</v>
      </c>
      <c r="O199" s="418">
        <f t="shared" si="60"/>
        <v>0</v>
      </c>
      <c r="P199" s="328"/>
      <c r="Q199" s="328"/>
      <c r="R199" s="328"/>
    </row>
    <row r="200" spans="1:18" s="336" customFormat="1" ht="15">
      <c r="A200" s="337" t="s">
        <v>532</v>
      </c>
      <c r="B200" s="335" t="s">
        <v>492</v>
      </c>
      <c r="C200" s="327"/>
      <c r="D200" s="327"/>
      <c r="E200" s="349"/>
      <c r="F200" s="348"/>
      <c r="G200" s="349"/>
      <c r="H200" s="348"/>
      <c r="I200" s="349"/>
      <c r="J200" s="349"/>
      <c r="K200" s="349"/>
      <c r="L200" s="349"/>
      <c r="M200" s="349"/>
      <c r="N200" s="349"/>
      <c r="O200" s="349"/>
      <c r="P200" s="328">
        <f>SUM(D200:O200)</f>
        <v>0</v>
      </c>
      <c r="Q200" s="328">
        <f>P200-C200</f>
        <v>0</v>
      </c>
      <c r="R200" s="328" t="e">
        <f>C200-'[1]5.3'!C94</f>
        <v>#REF!</v>
      </c>
    </row>
    <row r="201" spans="1:18" s="336" customFormat="1" ht="15">
      <c r="A201" s="329" t="s">
        <v>48</v>
      </c>
      <c r="B201" s="329"/>
      <c r="C201" s="327">
        <f>SUM(D201:O201)</f>
        <v>6291</v>
      </c>
      <c r="D201" s="327">
        <f>'[1]5.3'!C95-'4.3'!E201-'4.3'!F201-'4.3'!G201-'4.3'!H201-'4.3'!I201-'4.3'!J201-'4.3'!K201-'4.3'!L201-'4.3'!M201-'4.3'!O201</f>
        <v>6291</v>
      </c>
      <c r="E201" s="327"/>
      <c r="F201" s="348"/>
      <c r="G201" s="349"/>
      <c r="H201" s="348"/>
      <c r="I201" s="349"/>
      <c r="J201" s="349"/>
      <c r="K201" s="349"/>
      <c r="L201" s="349"/>
      <c r="M201" s="349"/>
      <c r="N201" s="349"/>
      <c r="O201" s="349"/>
      <c r="P201" s="328">
        <f>SUM(D201:O201)</f>
        <v>6291</v>
      </c>
      <c r="Q201" s="328">
        <f>P201-C201</f>
        <v>0</v>
      </c>
      <c r="R201" s="328">
        <f>C201-'[1]5.3'!C95</f>
        <v>0</v>
      </c>
    </row>
    <row r="202" spans="1:18" s="336" customFormat="1" ht="15">
      <c r="A202" s="329" t="s">
        <v>642</v>
      </c>
      <c r="B202" s="329"/>
      <c r="C202" s="327"/>
      <c r="D202" s="327"/>
      <c r="E202" s="327"/>
      <c r="F202" s="348"/>
      <c r="G202" s="349"/>
      <c r="H202" s="348"/>
      <c r="I202" s="349"/>
      <c r="J202" s="348"/>
      <c r="K202" s="349"/>
      <c r="L202" s="348"/>
      <c r="M202" s="349"/>
      <c r="N202" s="349"/>
      <c r="O202" s="349"/>
      <c r="P202" s="328"/>
      <c r="Q202" s="328"/>
      <c r="R202" s="328"/>
    </row>
    <row r="203" spans="1:18" ht="15">
      <c r="A203" s="417" t="s">
        <v>574</v>
      </c>
      <c r="B203" s="417"/>
      <c r="C203" s="418">
        <f>C202+C201</f>
        <v>6291</v>
      </c>
      <c r="D203" s="418">
        <f aca="true" t="shared" si="61" ref="D203:O203">D202+D201</f>
        <v>6291</v>
      </c>
      <c r="E203" s="418">
        <f t="shared" si="61"/>
        <v>0</v>
      </c>
      <c r="F203" s="418">
        <f t="shared" si="61"/>
        <v>0</v>
      </c>
      <c r="G203" s="418">
        <f t="shared" si="61"/>
        <v>0</v>
      </c>
      <c r="H203" s="418">
        <f t="shared" si="61"/>
        <v>0</v>
      </c>
      <c r="I203" s="418">
        <f t="shared" si="61"/>
        <v>0</v>
      </c>
      <c r="J203" s="418">
        <f t="shared" si="61"/>
        <v>0</v>
      </c>
      <c r="K203" s="418">
        <f t="shared" si="61"/>
        <v>0</v>
      </c>
      <c r="L203" s="418">
        <f t="shared" si="61"/>
        <v>0</v>
      </c>
      <c r="M203" s="418">
        <f t="shared" si="61"/>
        <v>0</v>
      </c>
      <c r="N203" s="418">
        <f t="shared" si="61"/>
        <v>0</v>
      </c>
      <c r="O203" s="418">
        <f t="shared" si="61"/>
        <v>0</v>
      </c>
      <c r="P203" s="328"/>
      <c r="Q203" s="328"/>
      <c r="R203" s="328"/>
    </row>
    <row r="204" spans="1:117" ht="15">
      <c r="A204" s="337" t="s">
        <v>533</v>
      </c>
      <c r="B204" s="335" t="s">
        <v>492</v>
      </c>
      <c r="C204" s="327"/>
      <c r="D204" s="327"/>
      <c r="E204" s="349"/>
      <c r="F204" s="348"/>
      <c r="G204" s="349"/>
      <c r="H204" s="348"/>
      <c r="I204" s="349"/>
      <c r="J204" s="349"/>
      <c r="K204" s="349"/>
      <c r="L204" s="349"/>
      <c r="M204" s="349"/>
      <c r="N204" s="349"/>
      <c r="O204" s="349"/>
      <c r="P204" s="328">
        <f>SUM(D204:O204)</f>
        <v>0</v>
      </c>
      <c r="Q204" s="328">
        <f>P204-C204</f>
        <v>0</v>
      </c>
      <c r="R204" s="328" t="e">
        <f>C204-'[1]5.3'!C96</f>
        <v>#REF!</v>
      </c>
      <c r="S204" s="336"/>
      <c r="T204" s="336"/>
      <c r="U204" s="336"/>
      <c r="V204" s="336"/>
      <c r="W204" s="336"/>
      <c r="X204" s="336"/>
      <c r="Y204" s="336"/>
      <c r="Z204" s="336"/>
      <c r="AA204" s="336"/>
      <c r="AB204" s="336"/>
      <c r="AC204" s="336"/>
      <c r="AD204" s="336"/>
      <c r="AE204" s="336"/>
      <c r="AF204" s="336"/>
      <c r="AG204" s="336"/>
      <c r="AH204" s="336"/>
      <c r="AI204" s="336"/>
      <c r="AJ204" s="336"/>
      <c r="AK204" s="336"/>
      <c r="AL204" s="336"/>
      <c r="AM204" s="336"/>
      <c r="AN204" s="336"/>
      <c r="AO204" s="336"/>
      <c r="AP204" s="336"/>
      <c r="AQ204" s="336"/>
      <c r="AR204" s="336"/>
      <c r="AS204" s="336"/>
      <c r="AT204" s="336"/>
      <c r="AU204" s="336"/>
      <c r="AV204" s="336"/>
      <c r="AW204" s="336"/>
      <c r="AX204" s="336"/>
      <c r="AY204" s="336"/>
      <c r="AZ204" s="336"/>
      <c r="BA204" s="336"/>
      <c r="BB204" s="336"/>
      <c r="BC204" s="336"/>
      <c r="BD204" s="336"/>
      <c r="BE204" s="336"/>
      <c r="BF204" s="336"/>
      <c r="BG204" s="336"/>
      <c r="BH204" s="336"/>
      <c r="BI204" s="336"/>
      <c r="BJ204" s="336"/>
      <c r="BK204" s="336"/>
      <c r="BL204" s="336"/>
      <c r="BM204" s="336"/>
      <c r="BN204" s="336"/>
      <c r="BO204" s="336"/>
      <c r="BP204" s="336"/>
      <c r="BQ204" s="336"/>
      <c r="BR204" s="336"/>
      <c r="BS204" s="336"/>
      <c r="BT204" s="336"/>
      <c r="BU204" s="336"/>
      <c r="BV204" s="336"/>
      <c r="BW204" s="336"/>
      <c r="BX204" s="336"/>
      <c r="BY204" s="336"/>
      <c r="BZ204" s="336"/>
      <c r="CA204" s="336"/>
      <c r="CB204" s="336"/>
      <c r="CC204" s="336"/>
      <c r="CD204" s="336"/>
      <c r="CE204" s="336"/>
      <c r="CF204" s="336"/>
      <c r="CG204" s="336"/>
      <c r="CH204" s="336"/>
      <c r="CI204" s="336"/>
      <c r="CJ204" s="336"/>
      <c r="CK204" s="336"/>
      <c r="CL204" s="336"/>
      <c r="CM204" s="336"/>
      <c r="CN204" s="336"/>
      <c r="CO204" s="336"/>
      <c r="CP204" s="336"/>
      <c r="CQ204" s="336"/>
      <c r="CR204" s="336"/>
      <c r="CS204" s="336"/>
      <c r="CT204" s="336"/>
      <c r="CU204" s="336"/>
      <c r="CV204" s="336"/>
      <c r="CW204" s="336"/>
      <c r="CX204" s="336"/>
      <c r="CY204" s="336"/>
      <c r="CZ204" s="336"/>
      <c r="DA204" s="336"/>
      <c r="DB204" s="336"/>
      <c r="DC204" s="336"/>
      <c r="DD204" s="336"/>
      <c r="DE204" s="336"/>
      <c r="DF204" s="336"/>
      <c r="DG204" s="336"/>
      <c r="DH204" s="336"/>
      <c r="DI204" s="336"/>
      <c r="DJ204" s="336"/>
      <c r="DK204" s="336"/>
      <c r="DL204" s="336"/>
      <c r="DM204" s="336"/>
    </row>
    <row r="205" spans="1:18" s="336" customFormat="1" ht="15">
      <c r="A205" s="329" t="s">
        <v>48</v>
      </c>
      <c r="B205" s="329"/>
      <c r="C205" s="327">
        <f>SUM(D205:O205)</f>
        <v>39</v>
      </c>
      <c r="D205" s="327">
        <f>'[1]5.3'!C97-'4.3'!E205-'4.3'!F205-'4.3'!G205-'4.3'!H205-'4.3'!I205-'4.3'!J205-'4.3'!K205-'4.3'!L205-'4.3'!M205-'4.3'!O205</f>
        <v>39</v>
      </c>
      <c r="E205" s="327"/>
      <c r="F205" s="348"/>
      <c r="G205" s="349"/>
      <c r="H205" s="348"/>
      <c r="I205" s="349"/>
      <c r="J205" s="349"/>
      <c r="K205" s="349"/>
      <c r="L205" s="349"/>
      <c r="M205" s="349"/>
      <c r="N205" s="349"/>
      <c r="O205" s="349"/>
      <c r="P205" s="328">
        <f>SUM(D205:O205)</f>
        <v>39</v>
      </c>
      <c r="Q205" s="328">
        <f>P205-C205</f>
        <v>0</v>
      </c>
      <c r="R205" s="328">
        <f>C205-'[1]5.3'!C97</f>
        <v>0</v>
      </c>
    </row>
    <row r="206" spans="1:18" s="336" customFormat="1" ht="15">
      <c r="A206" s="329"/>
      <c r="B206" s="329"/>
      <c r="C206" s="327"/>
      <c r="D206" s="327"/>
      <c r="E206" s="327"/>
      <c r="F206" s="348"/>
      <c r="G206" s="349"/>
      <c r="H206" s="348"/>
      <c r="I206" s="349"/>
      <c r="J206" s="348"/>
      <c r="K206" s="349"/>
      <c r="L206" s="348"/>
      <c r="M206" s="349"/>
      <c r="N206" s="349"/>
      <c r="O206" s="349"/>
      <c r="P206" s="328"/>
      <c r="Q206" s="328"/>
      <c r="R206" s="328"/>
    </row>
    <row r="207" spans="1:18" ht="15">
      <c r="A207" s="417" t="s">
        <v>574</v>
      </c>
      <c r="B207" s="417"/>
      <c r="C207" s="418">
        <f>C206+C205</f>
        <v>39</v>
      </c>
      <c r="D207" s="418">
        <f aca="true" t="shared" si="62" ref="D207:O207">D206+D205</f>
        <v>39</v>
      </c>
      <c r="E207" s="418">
        <f t="shared" si="62"/>
        <v>0</v>
      </c>
      <c r="F207" s="418">
        <f t="shared" si="62"/>
        <v>0</v>
      </c>
      <c r="G207" s="418">
        <f t="shared" si="62"/>
        <v>0</v>
      </c>
      <c r="H207" s="418">
        <f t="shared" si="62"/>
        <v>0</v>
      </c>
      <c r="I207" s="418">
        <f t="shared" si="62"/>
        <v>0</v>
      </c>
      <c r="J207" s="418">
        <f t="shared" si="62"/>
        <v>0</v>
      </c>
      <c r="K207" s="418">
        <f t="shared" si="62"/>
        <v>0</v>
      </c>
      <c r="L207" s="418">
        <f t="shared" si="62"/>
        <v>0</v>
      </c>
      <c r="M207" s="418">
        <f t="shared" si="62"/>
        <v>0</v>
      </c>
      <c r="N207" s="418">
        <f t="shared" si="62"/>
        <v>0</v>
      </c>
      <c r="O207" s="418">
        <f t="shared" si="62"/>
        <v>0</v>
      </c>
      <c r="P207" s="328"/>
      <c r="Q207" s="328"/>
      <c r="R207" s="328"/>
    </row>
    <row r="208" spans="1:117" ht="15">
      <c r="A208" s="337" t="s">
        <v>534</v>
      </c>
      <c r="B208" s="335" t="s">
        <v>492</v>
      </c>
      <c r="C208" s="327"/>
      <c r="D208" s="327"/>
      <c r="E208" s="349"/>
      <c r="F208" s="348"/>
      <c r="G208" s="349"/>
      <c r="H208" s="348"/>
      <c r="I208" s="349"/>
      <c r="J208" s="349"/>
      <c r="K208" s="349"/>
      <c r="L208" s="349"/>
      <c r="M208" s="349"/>
      <c r="N208" s="349"/>
      <c r="O208" s="349"/>
      <c r="P208" s="328">
        <f>SUM(D208:O208)</f>
        <v>0</v>
      </c>
      <c r="Q208" s="328">
        <f>P208-C208</f>
        <v>0</v>
      </c>
      <c r="R208" s="328" t="e">
        <f>C208-'[1]5.3'!C98</f>
        <v>#REF!</v>
      </c>
      <c r="S208" s="336"/>
      <c r="T208" s="336"/>
      <c r="U208" s="336"/>
      <c r="V208" s="336"/>
      <c r="W208" s="336"/>
      <c r="X208" s="336"/>
      <c r="Y208" s="336"/>
      <c r="Z208" s="336"/>
      <c r="AA208" s="336"/>
      <c r="AB208" s="336"/>
      <c r="AC208" s="336"/>
      <c r="AD208" s="336"/>
      <c r="AE208" s="336"/>
      <c r="AF208" s="336"/>
      <c r="AG208" s="336"/>
      <c r="AH208" s="336"/>
      <c r="AI208" s="336"/>
      <c r="AJ208" s="336"/>
      <c r="AK208" s="336"/>
      <c r="AL208" s="336"/>
      <c r="AM208" s="336"/>
      <c r="AN208" s="336"/>
      <c r="AO208" s="336"/>
      <c r="AP208" s="336"/>
      <c r="AQ208" s="336"/>
      <c r="AR208" s="336"/>
      <c r="AS208" s="336"/>
      <c r="AT208" s="336"/>
      <c r="AU208" s="336"/>
      <c r="AV208" s="336"/>
      <c r="AW208" s="336"/>
      <c r="AX208" s="336"/>
      <c r="AY208" s="336"/>
      <c r="AZ208" s="336"/>
      <c r="BA208" s="336"/>
      <c r="BB208" s="336"/>
      <c r="BC208" s="336"/>
      <c r="BD208" s="336"/>
      <c r="BE208" s="336"/>
      <c r="BF208" s="336"/>
      <c r="BG208" s="336"/>
      <c r="BH208" s="336"/>
      <c r="BI208" s="336"/>
      <c r="BJ208" s="336"/>
      <c r="BK208" s="336"/>
      <c r="BL208" s="336"/>
      <c r="BM208" s="336"/>
      <c r="BN208" s="336"/>
      <c r="BO208" s="336"/>
      <c r="BP208" s="336"/>
      <c r="BQ208" s="336"/>
      <c r="BR208" s="336"/>
      <c r="BS208" s="336"/>
      <c r="BT208" s="336"/>
      <c r="BU208" s="336"/>
      <c r="BV208" s="336"/>
      <c r="BW208" s="336"/>
      <c r="BX208" s="336"/>
      <c r="BY208" s="336"/>
      <c r="BZ208" s="336"/>
      <c r="CA208" s="336"/>
      <c r="CB208" s="336"/>
      <c r="CC208" s="336"/>
      <c r="CD208" s="336"/>
      <c r="CE208" s="336"/>
      <c r="CF208" s="336"/>
      <c r="CG208" s="336"/>
      <c r="CH208" s="336"/>
      <c r="CI208" s="336"/>
      <c r="CJ208" s="336"/>
      <c r="CK208" s="336"/>
      <c r="CL208" s="336"/>
      <c r="CM208" s="336"/>
      <c r="CN208" s="336"/>
      <c r="CO208" s="336"/>
      <c r="CP208" s="336"/>
      <c r="CQ208" s="336"/>
      <c r="CR208" s="336"/>
      <c r="CS208" s="336"/>
      <c r="CT208" s="336"/>
      <c r="CU208" s="336"/>
      <c r="CV208" s="336"/>
      <c r="CW208" s="336"/>
      <c r="CX208" s="336"/>
      <c r="CY208" s="336"/>
      <c r="CZ208" s="336"/>
      <c r="DA208" s="336"/>
      <c r="DB208" s="336"/>
      <c r="DC208" s="336"/>
      <c r="DD208" s="336"/>
      <c r="DE208" s="336"/>
      <c r="DF208" s="336"/>
      <c r="DG208" s="336"/>
      <c r="DH208" s="336"/>
      <c r="DI208" s="336"/>
      <c r="DJ208" s="336"/>
      <c r="DK208" s="336"/>
      <c r="DL208" s="336"/>
      <c r="DM208" s="336"/>
    </row>
    <row r="209" spans="1:18" s="336" customFormat="1" ht="15">
      <c r="A209" s="329" t="s">
        <v>48</v>
      </c>
      <c r="B209" s="329"/>
      <c r="C209" s="327">
        <f>SUM(D209:O209)</f>
        <v>1956</v>
      </c>
      <c r="D209" s="327">
        <f>'[1]5.3'!C99-'4.3'!E209-'4.3'!F209-'4.3'!G209-'4.3'!H209-'4.3'!I209-'4.3'!J209-'4.3'!K209-'4.3'!L209-'4.3'!M209-'4.3'!O209</f>
        <v>76</v>
      </c>
      <c r="E209" s="327"/>
      <c r="F209" s="348"/>
      <c r="G209" s="349"/>
      <c r="H209" s="348">
        <v>1880</v>
      </c>
      <c r="I209" s="349"/>
      <c r="J209" s="349"/>
      <c r="K209" s="349"/>
      <c r="L209" s="349"/>
      <c r="M209" s="349"/>
      <c r="N209" s="349"/>
      <c r="O209" s="349"/>
      <c r="P209" s="328">
        <f>SUM(D209:O209)</f>
        <v>1956</v>
      </c>
      <c r="Q209" s="328">
        <f>P209-C209</f>
        <v>0</v>
      </c>
      <c r="R209" s="328">
        <f>C209-'[1]5.3'!C99</f>
        <v>0</v>
      </c>
    </row>
    <row r="210" spans="1:18" s="336" customFormat="1" ht="15">
      <c r="A210" s="329" t="s">
        <v>642</v>
      </c>
      <c r="B210" s="329"/>
      <c r="C210" s="327"/>
      <c r="D210" s="327"/>
      <c r="E210" s="327"/>
      <c r="F210" s="348"/>
      <c r="G210" s="349"/>
      <c r="H210" s="348"/>
      <c r="I210" s="349"/>
      <c r="J210" s="348"/>
      <c r="K210" s="349"/>
      <c r="L210" s="348"/>
      <c r="M210" s="349"/>
      <c r="N210" s="349"/>
      <c r="O210" s="349"/>
      <c r="P210" s="328"/>
      <c r="Q210" s="328"/>
      <c r="R210" s="328"/>
    </row>
    <row r="211" spans="1:18" ht="15">
      <c r="A211" s="329" t="s">
        <v>574</v>
      </c>
      <c r="B211" s="413"/>
      <c r="C211" s="330">
        <f>C210+C209</f>
        <v>1956</v>
      </c>
      <c r="D211" s="330">
        <f aca="true" t="shared" si="63" ref="D211:O211">D210+D209</f>
        <v>76</v>
      </c>
      <c r="E211" s="330">
        <f t="shared" si="63"/>
        <v>0</v>
      </c>
      <c r="F211" s="330">
        <f t="shared" si="63"/>
        <v>0</v>
      </c>
      <c r="G211" s="330">
        <f t="shared" si="63"/>
        <v>0</v>
      </c>
      <c r="H211" s="330">
        <f t="shared" si="63"/>
        <v>1880</v>
      </c>
      <c r="I211" s="330">
        <f t="shared" si="63"/>
        <v>0</v>
      </c>
      <c r="J211" s="330">
        <f t="shared" si="63"/>
        <v>0</v>
      </c>
      <c r="K211" s="330">
        <f t="shared" si="63"/>
        <v>0</v>
      </c>
      <c r="L211" s="330">
        <f t="shared" si="63"/>
        <v>0</v>
      </c>
      <c r="M211" s="330">
        <f t="shared" si="63"/>
        <v>0</v>
      </c>
      <c r="N211" s="330">
        <f t="shared" si="63"/>
        <v>0</v>
      </c>
      <c r="O211" s="330">
        <f t="shared" si="63"/>
        <v>0</v>
      </c>
      <c r="P211" s="328"/>
      <c r="Q211" s="328"/>
      <c r="R211" s="328"/>
    </row>
    <row r="212" spans="1:18" s="355" customFormat="1" ht="15">
      <c r="A212" s="350" t="s">
        <v>535</v>
      </c>
      <c r="B212" s="351"/>
      <c r="C212" s="352"/>
      <c r="D212" s="353"/>
      <c r="E212" s="354"/>
      <c r="F212" s="353"/>
      <c r="G212" s="354"/>
      <c r="H212" s="353"/>
      <c r="I212" s="354"/>
      <c r="J212" s="354"/>
      <c r="K212" s="354"/>
      <c r="L212" s="354"/>
      <c r="M212" s="354"/>
      <c r="N212" s="354"/>
      <c r="O212" s="354"/>
      <c r="P212" s="328">
        <f>SUM(D212:O212)</f>
        <v>0</v>
      </c>
      <c r="Q212" s="328">
        <f>P212-C212</f>
        <v>0</v>
      </c>
      <c r="R212" s="328" t="e">
        <f>C212-'[1]5.3'!C100</f>
        <v>#REF!</v>
      </c>
    </row>
    <row r="213" spans="1:18" s="358" customFormat="1" ht="15">
      <c r="A213" s="329" t="s">
        <v>48</v>
      </c>
      <c r="B213" s="356"/>
      <c r="C213" s="357">
        <f aca="true" t="shared" si="64" ref="C213:O213">C14+C19+C24+C30+C43+C58+C65+C94+C100</f>
        <v>1339560</v>
      </c>
      <c r="D213" s="357">
        <f t="shared" si="64"/>
        <v>1072174</v>
      </c>
      <c r="E213" s="357">
        <f t="shared" si="64"/>
        <v>31187</v>
      </c>
      <c r="F213" s="357">
        <f t="shared" si="64"/>
        <v>0</v>
      </c>
      <c r="G213" s="357">
        <f t="shared" si="64"/>
        <v>0</v>
      </c>
      <c r="H213" s="357">
        <f t="shared" si="64"/>
        <v>230999</v>
      </c>
      <c r="I213" s="357">
        <f t="shared" si="64"/>
        <v>0</v>
      </c>
      <c r="J213" s="357">
        <f t="shared" si="64"/>
        <v>5200</v>
      </c>
      <c r="K213" s="357">
        <f t="shared" si="64"/>
        <v>0</v>
      </c>
      <c r="L213" s="357">
        <f t="shared" si="64"/>
        <v>0</v>
      </c>
      <c r="M213" s="357">
        <f t="shared" si="64"/>
        <v>0</v>
      </c>
      <c r="N213" s="357">
        <f t="shared" si="64"/>
        <v>0</v>
      </c>
      <c r="O213" s="357">
        <f t="shared" si="64"/>
        <v>0</v>
      </c>
      <c r="P213" s="328">
        <f>SUM(D213:O213)</f>
        <v>1339560</v>
      </c>
      <c r="Q213" s="328">
        <f>P213-C213</f>
        <v>0</v>
      </c>
      <c r="R213" s="328">
        <f>C213-'[1]5.3'!C101</f>
        <v>0</v>
      </c>
    </row>
    <row r="214" spans="1:18" s="358" customFormat="1" ht="15">
      <c r="A214" s="329" t="s">
        <v>642</v>
      </c>
      <c r="B214" s="356"/>
      <c r="C214" s="357">
        <f>C16+C21+C27+C31+C44+C62+C66+C97+C101</f>
        <v>18214</v>
      </c>
      <c r="D214" s="357">
        <f aca="true" t="shared" si="65" ref="D214:N214">D16+D21+D27+D31+D44+D62+D66+D97+D101</f>
        <v>-11761</v>
      </c>
      <c r="E214" s="357">
        <v>1693</v>
      </c>
      <c r="F214" s="357">
        <f t="shared" si="65"/>
        <v>0</v>
      </c>
      <c r="G214" s="357">
        <f t="shared" si="65"/>
        <v>0</v>
      </c>
      <c r="H214" s="357">
        <v>0</v>
      </c>
      <c r="I214" s="357">
        <f t="shared" si="65"/>
        <v>0</v>
      </c>
      <c r="J214" s="357">
        <f t="shared" si="65"/>
        <v>0</v>
      </c>
      <c r="K214" s="357">
        <f t="shared" si="65"/>
        <v>0</v>
      </c>
      <c r="L214" s="357">
        <f t="shared" si="65"/>
        <v>0</v>
      </c>
      <c r="M214" s="357">
        <f t="shared" si="65"/>
        <v>0</v>
      </c>
      <c r="N214" s="357">
        <f t="shared" si="65"/>
        <v>0</v>
      </c>
      <c r="O214" s="357">
        <v>28282</v>
      </c>
      <c r="P214" s="328"/>
      <c r="Q214" s="328"/>
      <c r="R214" s="328"/>
    </row>
    <row r="215" spans="1:18" ht="15">
      <c r="A215" s="329" t="s">
        <v>574</v>
      </c>
      <c r="B215" s="329"/>
      <c r="C215" s="357">
        <f aca="true" t="shared" si="66" ref="C215:O215">C17+C22+C28+C32+C45+C63+C67+C98+C102</f>
        <v>1357774</v>
      </c>
      <c r="D215" s="357">
        <f t="shared" si="66"/>
        <v>1060413</v>
      </c>
      <c r="E215" s="357">
        <f t="shared" si="66"/>
        <v>32880</v>
      </c>
      <c r="F215" s="357">
        <f t="shared" si="66"/>
        <v>0</v>
      </c>
      <c r="G215" s="357">
        <f t="shared" si="66"/>
        <v>0</v>
      </c>
      <c r="H215" s="357">
        <f t="shared" si="66"/>
        <v>230999</v>
      </c>
      <c r="I215" s="357">
        <f t="shared" si="66"/>
        <v>0</v>
      </c>
      <c r="J215" s="357">
        <f t="shared" si="66"/>
        <v>5200</v>
      </c>
      <c r="K215" s="357">
        <f t="shared" si="66"/>
        <v>0</v>
      </c>
      <c r="L215" s="357">
        <f t="shared" si="66"/>
        <v>0</v>
      </c>
      <c r="M215" s="357">
        <f t="shared" si="66"/>
        <v>0</v>
      </c>
      <c r="N215" s="357">
        <f t="shared" si="66"/>
        <v>0</v>
      </c>
      <c r="O215" s="357">
        <f t="shared" si="66"/>
        <v>28282</v>
      </c>
      <c r="P215" s="328"/>
      <c r="Q215" s="328"/>
      <c r="R215" s="328"/>
    </row>
    <row r="216" spans="1:18" ht="15">
      <c r="A216" s="421" t="s">
        <v>169</v>
      </c>
      <c r="B216" s="422"/>
      <c r="C216" s="424"/>
      <c r="D216" s="424"/>
      <c r="E216" s="424"/>
      <c r="F216" s="424"/>
      <c r="G216" s="424"/>
      <c r="H216" s="424"/>
      <c r="I216" s="424"/>
      <c r="J216" s="424"/>
      <c r="K216" s="424"/>
      <c r="L216" s="424"/>
      <c r="M216" s="424"/>
      <c r="N216" s="359"/>
      <c r="O216" s="424"/>
      <c r="P216" s="328">
        <f>SUM(D216:O216)</f>
        <v>0</v>
      </c>
      <c r="Q216" s="328">
        <f>P216-C216</f>
        <v>0</v>
      </c>
      <c r="R216" s="328" t="e">
        <f>C216-'[1]5.3'!C102</f>
        <v>#REF!</v>
      </c>
    </row>
    <row r="217" spans="1:18" ht="15">
      <c r="A217" s="329" t="s">
        <v>48</v>
      </c>
      <c r="B217" s="426"/>
      <c r="C217" s="427">
        <f aca="true" t="shared" si="67" ref="C217:O217">C14+C19+C24+C30+C58+C74+C79+C84+C90+C94+C104+C109+C118+C123+C127+C131+C135+C139+C143+C147+C151+C155+C159+C171+C175+C179+C188+C193+C197+C201+C205+C209</f>
        <v>945682</v>
      </c>
      <c r="D217" s="427">
        <f t="shared" si="67"/>
        <v>836744</v>
      </c>
      <c r="E217" s="427">
        <f t="shared" si="67"/>
        <v>31187</v>
      </c>
      <c r="F217" s="427">
        <f t="shared" si="67"/>
        <v>0</v>
      </c>
      <c r="G217" s="427">
        <f t="shared" si="67"/>
        <v>0</v>
      </c>
      <c r="H217" s="427">
        <f t="shared" si="67"/>
        <v>72551</v>
      </c>
      <c r="I217" s="427">
        <f t="shared" si="67"/>
        <v>0</v>
      </c>
      <c r="J217" s="427">
        <f t="shared" si="67"/>
        <v>5200</v>
      </c>
      <c r="K217" s="427">
        <f t="shared" si="67"/>
        <v>0</v>
      </c>
      <c r="L217" s="427">
        <f t="shared" si="67"/>
        <v>0</v>
      </c>
      <c r="M217" s="427">
        <f t="shared" si="67"/>
        <v>0</v>
      </c>
      <c r="N217" s="427">
        <f t="shared" si="67"/>
        <v>0</v>
      </c>
      <c r="O217" s="427">
        <f t="shared" si="67"/>
        <v>0</v>
      </c>
      <c r="P217" s="328">
        <f>SUM(D217:O217)</f>
        <v>945682</v>
      </c>
      <c r="Q217" s="328">
        <f>P217-C217</f>
        <v>0</v>
      </c>
      <c r="R217" s="328">
        <f>C217-'[1]5.3'!C103</f>
        <v>0</v>
      </c>
    </row>
    <row r="218" spans="1:18" ht="15">
      <c r="A218" s="329" t="s">
        <v>574</v>
      </c>
      <c r="B218" s="413"/>
      <c r="C218" s="427">
        <f aca="true" t="shared" si="68" ref="C218:O218">C17+C22+C28+C32+C63+C77+C82+C88+C92+C98+C107+C112+C121+C125+C129+C133+C137+C141+C145+C149+C153+C157+C161+C173+C177+C181+C191+C195+C199+C203+C207+C211</f>
        <v>957578</v>
      </c>
      <c r="D218" s="427">
        <f t="shared" si="68"/>
        <v>831851</v>
      </c>
      <c r="E218" s="427">
        <f t="shared" si="68"/>
        <v>32880</v>
      </c>
      <c r="F218" s="427">
        <f t="shared" si="68"/>
        <v>0</v>
      </c>
      <c r="G218" s="427">
        <f t="shared" si="68"/>
        <v>0</v>
      </c>
      <c r="H218" s="427">
        <f t="shared" si="68"/>
        <v>72551</v>
      </c>
      <c r="I218" s="427">
        <f t="shared" si="68"/>
        <v>0</v>
      </c>
      <c r="J218" s="427">
        <f t="shared" si="68"/>
        <v>5200</v>
      </c>
      <c r="K218" s="427">
        <f t="shared" si="68"/>
        <v>0</v>
      </c>
      <c r="L218" s="427">
        <f t="shared" si="68"/>
        <v>0</v>
      </c>
      <c r="M218" s="427">
        <f t="shared" si="68"/>
        <v>0</v>
      </c>
      <c r="N218" s="427">
        <f t="shared" si="68"/>
        <v>0</v>
      </c>
      <c r="O218" s="427">
        <f t="shared" si="68"/>
        <v>15096</v>
      </c>
      <c r="P218" s="328"/>
      <c r="Q218" s="328"/>
      <c r="R218" s="328"/>
    </row>
    <row r="219" spans="1:18" ht="15">
      <c r="A219" s="421" t="s">
        <v>170</v>
      </c>
      <c r="B219" s="422"/>
      <c r="C219" s="424"/>
      <c r="D219" s="424"/>
      <c r="E219" s="424"/>
      <c r="F219" s="424"/>
      <c r="G219" s="424"/>
      <c r="H219" s="424"/>
      <c r="I219" s="424"/>
      <c r="J219" s="424"/>
      <c r="K219" s="424"/>
      <c r="L219" s="424"/>
      <c r="M219" s="424"/>
      <c r="N219" s="359"/>
      <c r="O219" s="424"/>
      <c r="P219" s="328">
        <f>SUM(D219:O219)</f>
        <v>0</v>
      </c>
      <c r="Q219" s="328">
        <f>P219-C219</f>
        <v>0</v>
      </c>
      <c r="R219" s="328" t="e">
        <f>C219-'[1]5.3'!C104</f>
        <v>#REF!</v>
      </c>
    </row>
    <row r="220" spans="1:18" ht="15">
      <c r="A220" s="329" t="s">
        <v>48</v>
      </c>
      <c r="B220" s="423"/>
      <c r="C220" s="425">
        <f>C43+C69+C163+C167+C183</f>
        <v>393878</v>
      </c>
      <c r="D220" s="425">
        <f aca="true" t="shared" si="69" ref="D220:O220">D43+D69+D163+D167+D183</f>
        <v>235430</v>
      </c>
      <c r="E220" s="425">
        <f t="shared" si="69"/>
        <v>0</v>
      </c>
      <c r="F220" s="425">
        <f t="shared" si="69"/>
        <v>0</v>
      </c>
      <c r="G220" s="425">
        <f t="shared" si="69"/>
        <v>0</v>
      </c>
      <c r="H220" s="425">
        <f t="shared" si="69"/>
        <v>158448</v>
      </c>
      <c r="I220" s="425">
        <f t="shared" si="69"/>
        <v>0</v>
      </c>
      <c r="J220" s="425">
        <f t="shared" si="69"/>
        <v>0</v>
      </c>
      <c r="K220" s="425">
        <f t="shared" si="69"/>
        <v>0</v>
      </c>
      <c r="L220" s="425">
        <f t="shared" si="69"/>
        <v>0</v>
      </c>
      <c r="M220" s="425">
        <f t="shared" si="69"/>
        <v>0</v>
      </c>
      <c r="N220" s="359">
        <f t="shared" si="69"/>
        <v>0</v>
      </c>
      <c r="O220" s="425">
        <f t="shared" si="69"/>
        <v>0</v>
      </c>
      <c r="P220" s="328">
        <f>SUM(D220:O220)</f>
        <v>393878</v>
      </c>
      <c r="Q220" s="328">
        <f>P220-C220</f>
        <v>0</v>
      </c>
      <c r="R220" s="328">
        <f>C220-'[1]5.3'!C105</f>
        <v>0</v>
      </c>
    </row>
    <row r="221" spans="1:18" ht="15">
      <c r="A221" s="329" t="s">
        <v>574</v>
      </c>
      <c r="B221" s="329"/>
      <c r="C221" s="425">
        <f>C45+C72+C165+C169+C186</f>
        <v>400196</v>
      </c>
      <c r="D221" s="425">
        <f aca="true" t="shared" si="70" ref="D221:O221">D45+D72+D165+D169+D186</f>
        <v>228562</v>
      </c>
      <c r="E221" s="425">
        <f t="shared" si="70"/>
        <v>0</v>
      </c>
      <c r="F221" s="425">
        <f t="shared" si="70"/>
        <v>0</v>
      </c>
      <c r="G221" s="425">
        <f t="shared" si="70"/>
        <v>0</v>
      </c>
      <c r="H221" s="425">
        <f t="shared" si="70"/>
        <v>158448</v>
      </c>
      <c r="I221" s="425">
        <f t="shared" si="70"/>
        <v>0</v>
      </c>
      <c r="J221" s="425">
        <f t="shared" si="70"/>
        <v>0</v>
      </c>
      <c r="K221" s="425">
        <f t="shared" si="70"/>
        <v>0</v>
      </c>
      <c r="L221" s="425">
        <f t="shared" si="70"/>
        <v>0</v>
      </c>
      <c r="M221" s="425">
        <f t="shared" si="70"/>
        <v>0</v>
      </c>
      <c r="N221" s="425">
        <f t="shared" si="70"/>
        <v>0</v>
      </c>
      <c r="O221" s="425">
        <f t="shared" si="70"/>
        <v>13186</v>
      </c>
      <c r="P221" s="328"/>
      <c r="Q221" s="328"/>
      <c r="R221" s="328"/>
    </row>
    <row r="222" spans="1:18" ht="15">
      <c r="A222" s="421" t="s">
        <v>171</v>
      </c>
      <c r="B222" s="422"/>
      <c r="C222" s="430"/>
      <c r="D222" s="430"/>
      <c r="E222" s="430"/>
      <c r="F222" s="430"/>
      <c r="G222" s="430"/>
      <c r="H222" s="430"/>
      <c r="I222" s="430"/>
      <c r="J222" s="430"/>
      <c r="K222" s="430"/>
      <c r="L222" s="430"/>
      <c r="M222" s="430"/>
      <c r="N222" s="360">
        <v>0</v>
      </c>
      <c r="O222" s="430"/>
      <c r="P222" s="328">
        <f>SUM(D222:O222)</f>
        <v>0</v>
      </c>
      <c r="Q222" s="328">
        <f>P222-C222</f>
        <v>0</v>
      </c>
      <c r="R222" s="328">
        <f>C222-'[1]5.3'!C106</f>
        <v>0</v>
      </c>
    </row>
    <row r="223" spans="1:18" ht="15">
      <c r="A223" s="429" t="s">
        <v>48</v>
      </c>
      <c r="B223" s="426"/>
      <c r="C223" s="428">
        <v>0</v>
      </c>
      <c r="D223" s="428">
        <v>0</v>
      </c>
      <c r="E223" s="428">
        <v>0</v>
      </c>
      <c r="F223" s="428">
        <v>0</v>
      </c>
      <c r="G223" s="428">
        <v>0</v>
      </c>
      <c r="H223" s="428">
        <v>0</v>
      </c>
      <c r="I223" s="428">
        <v>0</v>
      </c>
      <c r="J223" s="428">
        <v>0</v>
      </c>
      <c r="K223" s="428">
        <v>0</v>
      </c>
      <c r="L223" s="428">
        <v>0</v>
      </c>
      <c r="M223" s="428">
        <v>0</v>
      </c>
      <c r="N223" s="428">
        <v>0</v>
      </c>
      <c r="O223" s="428">
        <v>0</v>
      </c>
      <c r="P223" s="328"/>
      <c r="Q223" s="328"/>
      <c r="R223" s="328"/>
    </row>
    <row r="224" spans="1:18" ht="15">
      <c r="A224" s="329" t="s">
        <v>574</v>
      </c>
      <c r="B224" s="329"/>
      <c r="C224" s="330"/>
      <c r="D224" s="327"/>
      <c r="E224" s="327"/>
      <c r="F224" s="332"/>
      <c r="G224" s="327"/>
      <c r="H224" s="332"/>
      <c r="I224" s="327"/>
      <c r="J224" s="332"/>
      <c r="K224" s="327"/>
      <c r="L224" s="332"/>
      <c r="M224" s="327"/>
      <c r="N224" s="327"/>
      <c r="O224" s="327"/>
      <c r="P224" s="328"/>
      <c r="Q224" s="328"/>
      <c r="R224" s="328"/>
    </row>
    <row r="225" spans="2:18" ht="15">
      <c r="B225" s="471"/>
      <c r="C225" s="328">
        <f>C217+C220</f>
        <v>1339560</v>
      </c>
      <c r="D225" s="328">
        <f aca="true" t="shared" si="71" ref="D225:O225">D217+D220</f>
        <v>1072174</v>
      </c>
      <c r="E225" s="328">
        <f t="shared" si="71"/>
        <v>31187</v>
      </c>
      <c r="F225" s="328">
        <f t="shared" si="71"/>
        <v>0</v>
      </c>
      <c r="G225" s="328">
        <f t="shared" si="71"/>
        <v>0</v>
      </c>
      <c r="H225" s="328">
        <f t="shared" si="71"/>
        <v>230999</v>
      </c>
      <c r="I225" s="328">
        <f t="shared" si="71"/>
        <v>0</v>
      </c>
      <c r="J225" s="328">
        <f t="shared" si="71"/>
        <v>5200</v>
      </c>
      <c r="K225" s="328">
        <f t="shared" si="71"/>
        <v>0</v>
      </c>
      <c r="L225" s="328">
        <f t="shared" si="71"/>
        <v>0</v>
      </c>
      <c r="M225" s="328">
        <f t="shared" si="71"/>
        <v>0</v>
      </c>
      <c r="N225" s="328">
        <f t="shared" si="71"/>
        <v>0</v>
      </c>
      <c r="O225" s="328">
        <f t="shared" si="71"/>
        <v>0</v>
      </c>
      <c r="P225" s="328">
        <f>SUM(D225:O225)</f>
        <v>1339560</v>
      </c>
      <c r="Q225" s="328">
        <f>P225-C225</f>
        <v>0</v>
      </c>
      <c r="R225" s="328">
        <f>C225-'[1]5.3'!C108</f>
        <v>0</v>
      </c>
    </row>
    <row r="226" spans="1:18" ht="15">
      <c r="A226" s="361"/>
      <c r="B226" s="336"/>
      <c r="C226" s="328">
        <f aca="true" t="shared" si="72" ref="C226:O226">C213-C225</f>
        <v>0</v>
      </c>
      <c r="D226" s="328">
        <f t="shared" si="72"/>
        <v>0</v>
      </c>
      <c r="E226" s="328">
        <f t="shared" si="72"/>
        <v>0</v>
      </c>
      <c r="F226" s="328">
        <f t="shared" si="72"/>
        <v>0</v>
      </c>
      <c r="G226" s="328">
        <f t="shared" si="72"/>
        <v>0</v>
      </c>
      <c r="H226" s="328">
        <f t="shared" si="72"/>
        <v>0</v>
      </c>
      <c r="I226" s="328">
        <f t="shared" si="72"/>
        <v>0</v>
      </c>
      <c r="J226" s="328">
        <f t="shared" si="72"/>
        <v>0</v>
      </c>
      <c r="K226" s="328">
        <f t="shared" si="72"/>
        <v>0</v>
      </c>
      <c r="L226" s="328">
        <f t="shared" si="72"/>
        <v>0</v>
      </c>
      <c r="M226" s="328">
        <f t="shared" si="72"/>
        <v>0</v>
      </c>
      <c r="N226" s="328">
        <f t="shared" si="72"/>
        <v>0</v>
      </c>
      <c r="O226" s="328">
        <f t="shared" si="72"/>
        <v>0</v>
      </c>
      <c r="P226" s="328">
        <f>SUM(D226:O226)</f>
        <v>0</v>
      </c>
      <c r="Q226" s="328">
        <f>P226-C226</f>
        <v>0</v>
      </c>
      <c r="R226" s="328">
        <f>C226-'[1]5.3'!C109</f>
        <v>0</v>
      </c>
    </row>
    <row r="227" spans="1:18" ht="15">
      <c r="A227" s="361"/>
      <c r="C227" s="328"/>
      <c r="D227" s="328"/>
      <c r="P227" s="328">
        <f>SUM(D227:O227)</f>
        <v>0</v>
      </c>
      <c r="Q227" s="328">
        <f>P227-C227</f>
        <v>0</v>
      </c>
      <c r="R227" s="328" t="e">
        <f>C227-'[1]5.3'!C110</f>
        <v>#REF!</v>
      </c>
    </row>
    <row r="228" spans="1:18" ht="15">
      <c r="A228" s="361"/>
      <c r="C228" s="328">
        <f>C217+C220</f>
        <v>1339560</v>
      </c>
      <c r="D228" s="328">
        <f aca="true" t="shared" si="73" ref="D228:O228">D217+D220</f>
        <v>1072174</v>
      </c>
      <c r="E228" s="328">
        <f t="shared" si="73"/>
        <v>31187</v>
      </c>
      <c r="F228" s="328">
        <f t="shared" si="73"/>
        <v>0</v>
      </c>
      <c r="G228" s="328">
        <f t="shared" si="73"/>
        <v>0</v>
      </c>
      <c r="H228" s="328">
        <f t="shared" si="73"/>
        <v>230999</v>
      </c>
      <c r="I228" s="328">
        <f t="shared" si="73"/>
        <v>0</v>
      </c>
      <c r="J228" s="328">
        <f t="shared" si="73"/>
        <v>5200</v>
      </c>
      <c r="K228" s="328">
        <f t="shared" si="73"/>
        <v>0</v>
      </c>
      <c r="L228" s="328">
        <f t="shared" si="73"/>
        <v>0</v>
      </c>
      <c r="M228" s="328">
        <f t="shared" si="73"/>
        <v>0</v>
      </c>
      <c r="N228" s="328">
        <f t="shared" si="73"/>
        <v>0</v>
      </c>
      <c r="O228" s="328">
        <f t="shared" si="73"/>
        <v>0</v>
      </c>
      <c r="P228" s="328">
        <f>SUM(D228:O228)</f>
        <v>1339560</v>
      </c>
      <c r="Q228" s="328">
        <f>P228-C228</f>
        <v>0</v>
      </c>
      <c r="R228" s="328" t="e">
        <f>C228-'[1]5.3'!C111</f>
        <v>#REF!</v>
      </c>
    </row>
    <row r="229" spans="1:18" ht="15">
      <c r="A229" s="361"/>
      <c r="C229" s="328">
        <f>C213-C228</f>
        <v>0</v>
      </c>
      <c r="Q229" s="328">
        <f>P229-C229</f>
        <v>0</v>
      </c>
      <c r="R229" s="328" t="e">
        <f>C229-'[1]5.3'!C112</f>
        <v>#REF!</v>
      </c>
    </row>
  </sheetData>
  <sheetProtection/>
  <mergeCells count="18">
    <mergeCell ref="N9:N11"/>
    <mergeCell ref="O9:O11"/>
    <mergeCell ref="A3:O3"/>
    <mergeCell ref="A4:O4"/>
    <mergeCell ref="A5:O5"/>
    <mergeCell ref="K8:O8"/>
    <mergeCell ref="B9:B11"/>
    <mergeCell ref="C9:C11"/>
    <mergeCell ref="D9:D11"/>
    <mergeCell ref="E9:E11"/>
    <mergeCell ref="F9:F11"/>
    <mergeCell ref="G9:G11"/>
    <mergeCell ref="J12:K12"/>
    <mergeCell ref="L12:M12"/>
    <mergeCell ref="H9:H11"/>
    <mergeCell ref="I9:I11"/>
    <mergeCell ref="J9:K10"/>
    <mergeCell ref="L9:M10"/>
  </mergeCells>
  <printOptions/>
  <pageMargins left="0.7086614173228347" right="0.7086614173228347" top="0.7480314960629921" bottom="0.7480314960629921" header="0.31496062992125984" footer="0.31496062992125984"/>
  <pageSetup horizontalDpi="600" verticalDpi="600" orientation="landscape" paperSize="9" scale="70" r:id="rId1"/>
  <headerFooter>
    <oddFooter>&amp;C&amp;P. oldal</oddFooter>
  </headerFooter>
  <rowBreaks count="5" manualBreakCount="5">
    <brk id="45" max="14" man="1"/>
    <brk id="82" max="14" man="1"/>
    <brk id="121" max="14" man="1"/>
    <brk id="161" max="14" man="1"/>
    <brk id="203" max="14" man="1"/>
  </rowBreaks>
</worksheet>
</file>

<file path=xl/worksheets/sheet6.xml><?xml version="1.0" encoding="utf-8"?>
<worksheet xmlns="http://schemas.openxmlformats.org/spreadsheetml/2006/main" xmlns:r="http://schemas.openxmlformats.org/officeDocument/2006/relationships">
  <dimension ref="A1:L92"/>
  <sheetViews>
    <sheetView zoomScalePageLayoutView="0" workbookViewId="0" topLeftCell="A1">
      <selection activeCell="A1" sqref="A1"/>
    </sheetView>
  </sheetViews>
  <sheetFormatPr defaultColWidth="9.140625" defaultRowHeight="12.75"/>
  <cols>
    <col min="1" max="1" width="28.57421875" style="0" customWidth="1"/>
    <col min="2" max="2" width="9.57421875" style="0" customWidth="1"/>
    <col min="3" max="3" width="10.7109375" style="0" customWidth="1"/>
    <col min="4" max="4" width="9.7109375" style="0" customWidth="1"/>
    <col min="5" max="5" width="9.28125" style="0" customWidth="1"/>
    <col min="6" max="6" width="10.57421875" style="0" customWidth="1"/>
    <col min="7" max="7" width="11.00390625" style="0" customWidth="1"/>
    <col min="8" max="8" width="11.421875" style="0" customWidth="1"/>
    <col min="9" max="9" width="9.7109375" style="0" customWidth="1"/>
    <col min="10" max="10" width="10.8515625" style="0" customWidth="1"/>
    <col min="11" max="11" width="10.28125" style="0" customWidth="1"/>
  </cols>
  <sheetData>
    <row r="1" spans="1:11" ht="15.75">
      <c r="A1" s="26" t="s">
        <v>693</v>
      </c>
      <c r="B1" s="26"/>
      <c r="C1" s="26"/>
      <c r="D1" s="26"/>
      <c r="E1" s="26"/>
      <c r="F1" s="26"/>
      <c r="G1" s="26"/>
      <c r="H1" s="25"/>
      <c r="I1" s="33"/>
      <c r="J1" s="33"/>
      <c r="K1" s="33"/>
    </row>
    <row r="2" spans="1:11" ht="12.75">
      <c r="A2" s="34"/>
      <c r="B2" s="34"/>
      <c r="C2" s="34"/>
      <c r="D2" s="34"/>
      <c r="E2" s="34"/>
      <c r="F2" s="34"/>
      <c r="G2" s="34"/>
      <c r="H2" s="35"/>
      <c r="I2" s="34"/>
      <c r="J2" s="34"/>
      <c r="K2" s="34"/>
    </row>
    <row r="3" spans="1:11" ht="12.75">
      <c r="A3" s="34"/>
      <c r="B3" s="34"/>
      <c r="C3" s="34"/>
      <c r="D3" s="34"/>
      <c r="E3" s="34"/>
      <c r="F3" s="34"/>
      <c r="G3" s="34"/>
      <c r="H3" s="35"/>
      <c r="I3" s="34"/>
      <c r="J3" s="34"/>
      <c r="K3" s="34"/>
    </row>
    <row r="4" spans="1:11" ht="15.75">
      <c r="A4" s="34"/>
      <c r="B4" s="34"/>
      <c r="C4" s="34"/>
      <c r="D4" s="34"/>
      <c r="E4" s="36"/>
      <c r="F4" s="36" t="s">
        <v>26</v>
      </c>
      <c r="G4" s="36"/>
      <c r="H4" s="34"/>
      <c r="I4" s="34"/>
      <c r="J4" s="34"/>
      <c r="K4" s="34"/>
    </row>
    <row r="5" spans="1:11" ht="15.75">
      <c r="A5" s="34"/>
      <c r="B5" s="34"/>
      <c r="C5" s="34"/>
      <c r="D5" s="34"/>
      <c r="E5" s="36"/>
      <c r="F5" s="36" t="s">
        <v>674</v>
      </c>
      <c r="G5" s="36"/>
      <c r="H5" s="34"/>
      <c r="I5" s="34"/>
      <c r="J5" s="34"/>
      <c r="K5" s="34"/>
    </row>
    <row r="6" spans="1:11" ht="15.75">
      <c r="A6" s="34"/>
      <c r="B6" s="34"/>
      <c r="C6" s="34"/>
      <c r="D6" s="34"/>
      <c r="E6" s="36"/>
      <c r="F6" s="36" t="s">
        <v>38</v>
      </c>
      <c r="G6" s="36"/>
      <c r="H6" s="34"/>
      <c r="I6" s="34"/>
      <c r="J6" s="34"/>
      <c r="K6" s="34"/>
    </row>
    <row r="7" spans="1:11" ht="15.75">
      <c r="A7" s="34"/>
      <c r="B7" s="34"/>
      <c r="C7" s="34"/>
      <c r="D7" s="34"/>
      <c r="E7" s="36"/>
      <c r="F7" s="36"/>
      <c r="G7" s="36"/>
      <c r="H7" s="34"/>
      <c r="I7" s="34"/>
      <c r="J7" s="34"/>
      <c r="K7" s="34"/>
    </row>
    <row r="8" spans="1:11" ht="12.75">
      <c r="A8" s="25"/>
      <c r="B8" s="25"/>
      <c r="C8" s="25"/>
      <c r="D8" s="25"/>
      <c r="E8" s="25"/>
      <c r="F8" s="25"/>
      <c r="G8" s="25"/>
      <c r="H8" s="25"/>
      <c r="I8" s="25"/>
      <c r="J8" s="25"/>
      <c r="K8" s="25"/>
    </row>
    <row r="9" spans="1:11" ht="15">
      <c r="A9" s="37"/>
      <c r="B9" s="37"/>
      <c r="C9" s="37"/>
      <c r="D9" s="37"/>
      <c r="E9" s="37"/>
      <c r="F9" s="37"/>
      <c r="G9" s="37"/>
      <c r="H9" s="5"/>
      <c r="I9" s="37"/>
      <c r="J9" s="5" t="s">
        <v>28</v>
      </c>
      <c r="K9" s="37"/>
    </row>
    <row r="10" spans="1:11" ht="12.75">
      <c r="A10" s="7"/>
      <c r="B10" s="595" t="s">
        <v>302</v>
      </c>
      <c r="C10" s="604" t="s">
        <v>40</v>
      </c>
      <c r="D10" s="625"/>
      <c r="E10" s="625"/>
      <c r="F10" s="625"/>
      <c r="G10" s="625"/>
      <c r="H10" s="604" t="s">
        <v>41</v>
      </c>
      <c r="I10" s="626"/>
      <c r="J10" s="627"/>
      <c r="K10" s="595" t="s">
        <v>193</v>
      </c>
    </row>
    <row r="11" spans="1:11" ht="12.75" customHeight="1">
      <c r="A11" s="18" t="s">
        <v>39</v>
      </c>
      <c r="B11" s="596"/>
      <c r="C11" s="595" t="s">
        <v>83</v>
      </c>
      <c r="D11" s="595" t="s">
        <v>84</v>
      </c>
      <c r="E11" s="595" t="s">
        <v>106</v>
      </c>
      <c r="F11" s="619" t="s">
        <v>212</v>
      </c>
      <c r="G11" s="619" t="s">
        <v>188</v>
      </c>
      <c r="H11" s="595" t="s">
        <v>44</v>
      </c>
      <c r="I11" s="595" t="s">
        <v>43</v>
      </c>
      <c r="J11" s="622" t="s">
        <v>220</v>
      </c>
      <c r="K11" s="596"/>
    </row>
    <row r="12" spans="1:11" ht="12.75">
      <c r="A12" s="18" t="s">
        <v>42</v>
      </c>
      <c r="B12" s="596"/>
      <c r="C12" s="596"/>
      <c r="D12" s="596"/>
      <c r="E12" s="596"/>
      <c r="F12" s="620"/>
      <c r="G12" s="620"/>
      <c r="H12" s="596"/>
      <c r="I12" s="596"/>
      <c r="J12" s="623"/>
      <c r="K12" s="596"/>
    </row>
    <row r="13" spans="1:11" ht="26.25" customHeight="1">
      <c r="A13" s="8"/>
      <c r="B13" s="597"/>
      <c r="C13" s="597"/>
      <c r="D13" s="597"/>
      <c r="E13" s="597"/>
      <c r="F13" s="621"/>
      <c r="G13" s="621"/>
      <c r="H13" s="597"/>
      <c r="I13" s="597"/>
      <c r="J13" s="624"/>
      <c r="K13" s="597"/>
    </row>
    <row r="14" spans="1:11" ht="12.75">
      <c r="A14" s="7" t="s">
        <v>8</v>
      </c>
      <c r="B14" s="16" t="s">
        <v>9</v>
      </c>
      <c r="C14" s="7" t="s">
        <v>10</v>
      </c>
      <c r="D14" s="16" t="s">
        <v>11</v>
      </c>
      <c r="E14" s="7" t="s">
        <v>12</v>
      </c>
      <c r="F14" s="16" t="s">
        <v>13</v>
      </c>
      <c r="G14" s="7" t="s">
        <v>14</v>
      </c>
      <c r="H14" s="22" t="s">
        <v>15</v>
      </c>
      <c r="I14" s="7" t="s">
        <v>16</v>
      </c>
      <c r="J14" s="16" t="s">
        <v>17</v>
      </c>
      <c r="K14" s="7" t="s">
        <v>18</v>
      </c>
    </row>
    <row r="15" spans="1:11" ht="12.75">
      <c r="A15" s="384" t="s">
        <v>137</v>
      </c>
      <c r="B15" s="90"/>
      <c r="C15" s="90"/>
      <c r="D15" s="90"/>
      <c r="E15" s="90"/>
      <c r="F15" s="90"/>
      <c r="G15" s="90"/>
      <c r="H15" s="90"/>
      <c r="I15" s="90"/>
      <c r="J15" s="90"/>
      <c r="K15" s="125"/>
    </row>
    <row r="16" spans="1:11" ht="12.75">
      <c r="A16" s="382" t="s">
        <v>34</v>
      </c>
      <c r="B16" s="90">
        <f>SUM(C16:K16)</f>
        <v>3411166</v>
      </c>
      <c r="C16" s="90">
        <f>'5.1'!D206</f>
        <v>84324</v>
      </c>
      <c r="D16" s="90">
        <f>'5.1'!E206</f>
        <v>13334</v>
      </c>
      <c r="E16" s="90">
        <f>'5.1'!F206</f>
        <v>540874</v>
      </c>
      <c r="F16" s="90">
        <f>'5.1'!G206</f>
        <v>10642</v>
      </c>
      <c r="G16" s="90">
        <f>'5.1'!H206</f>
        <v>1139120</v>
      </c>
      <c r="H16" s="90">
        <f>'5.1'!I206</f>
        <v>704994</v>
      </c>
      <c r="I16" s="90">
        <f>'5.1'!J206</f>
        <v>574615</v>
      </c>
      <c r="J16" s="90">
        <f>'5.1'!K206</f>
        <v>800</v>
      </c>
      <c r="K16" s="90">
        <f>'5.1'!L206</f>
        <v>342463</v>
      </c>
    </row>
    <row r="17" spans="1:11" ht="12.75">
      <c r="A17" s="391" t="s">
        <v>584</v>
      </c>
      <c r="B17" s="114">
        <f>SUM(C17:K17)</f>
        <v>3531153</v>
      </c>
      <c r="C17" s="114">
        <f>'5.1'!D207</f>
        <v>87819</v>
      </c>
      <c r="D17" s="114">
        <f>'5.1'!E207</f>
        <v>14221</v>
      </c>
      <c r="E17" s="114">
        <f>'5.1'!F207</f>
        <v>570534</v>
      </c>
      <c r="F17" s="114">
        <f>'5.1'!G207</f>
        <v>10642</v>
      </c>
      <c r="G17" s="114">
        <f>'5.1'!H207</f>
        <v>1147843</v>
      </c>
      <c r="H17" s="114">
        <f>'5.1'!I207</f>
        <v>708964</v>
      </c>
      <c r="I17" s="114">
        <f>'5.1'!J207</f>
        <v>630615</v>
      </c>
      <c r="J17" s="114">
        <f>'5.1'!K207</f>
        <v>18052</v>
      </c>
      <c r="K17" s="114">
        <f>'5.1'!L207</f>
        <v>342463</v>
      </c>
    </row>
    <row r="18" spans="1:11" ht="12.75">
      <c r="A18" s="384" t="s">
        <v>77</v>
      </c>
      <c r="B18" s="397"/>
      <c r="C18" s="90"/>
      <c r="D18" s="90"/>
      <c r="E18" s="90"/>
      <c r="F18" s="90"/>
      <c r="G18" s="90"/>
      <c r="H18" s="90"/>
      <c r="I18" s="90"/>
      <c r="J18" s="90"/>
      <c r="K18" s="125"/>
    </row>
    <row r="19" spans="1:11" ht="12.75">
      <c r="A19" s="382" t="s">
        <v>34</v>
      </c>
      <c r="B19" s="90">
        <f>SUM(C19:K19)</f>
        <v>276612</v>
      </c>
      <c r="C19" s="90">
        <f>'5.2'!D38</f>
        <v>190211</v>
      </c>
      <c r="D19" s="90">
        <f>'5.2'!E38</f>
        <v>36141</v>
      </c>
      <c r="E19" s="90">
        <f>'5.2'!F38</f>
        <v>43797</v>
      </c>
      <c r="F19" s="90">
        <f>'5.2'!G38</f>
        <v>0</v>
      </c>
      <c r="G19" s="90">
        <f>'5.2'!H38</f>
        <v>0</v>
      </c>
      <c r="H19" s="90">
        <f>'5.2'!I38</f>
        <v>6463</v>
      </c>
      <c r="I19" s="90">
        <f>'5.2'!J38</f>
        <v>0</v>
      </c>
      <c r="J19" s="90">
        <f>'5.2'!K38</f>
        <v>0</v>
      </c>
      <c r="K19" s="90">
        <f>'5.2'!L38</f>
        <v>0</v>
      </c>
    </row>
    <row r="20" spans="1:11" ht="12.75">
      <c r="A20" s="391" t="s">
        <v>584</v>
      </c>
      <c r="B20" s="114">
        <f>SUM(C20:K20)</f>
        <v>284721</v>
      </c>
      <c r="C20" s="114">
        <f>'5.2'!D39</f>
        <v>194625</v>
      </c>
      <c r="D20" s="114">
        <f>'5.2'!E39</f>
        <v>37034</v>
      </c>
      <c r="E20" s="114">
        <f>'5.2'!F39</f>
        <v>46599</v>
      </c>
      <c r="F20" s="114">
        <f>'5.2'!G39</f>
        <v>0</v>
      </c>
      <c r="G20" s="114">
        <f>'5.2'!H39</f>
        <v>0</v>
      </c>
      <c r="H20" s="114">
        <f>'5.2'!I39</f>
        <v>6463</v>
      </c>
      <c r="I20" s="114">
        <f>'5.2'!J39</f>
        <v>0</v>
      </c>
      <c r="J20" s="114">
        <f>'5.2'!K39</f>
        <v>0</v>
      </c>
      <c r="K20" s="114">
        <f>'5.2'!L39</f>
        <v>0</v>
      </c>
    </row>
    <row r="21" spans="1:11" ht="12.75">
      <c r="A21" s="384" t="s">
        <v>198</v>
      </c>
      <c r="B21" s="397"/>
      <c r="C21" s="397"/>
      <c r="D21" s="397"/>
      <c r="E21" s="397"/>
      <c r="F21" s="397"/>
      <c r="G21" s="397"/>
      <c r="H21" s="397"/>
      <c r="I21" s="397"/>
      <c r="J21" s="397"/>
      <c r="K21" s="404"/>
    </row>
    <row r="22" spans="1:11" ht="12.75">
      <c r="A22" s="382" t="s">
        <v>34</v>
      </c>
      <c r="B22" s="90">
        <f>SUM(C22:K22)</f>
        <v>139810</v>
      </c>
      <c r="C22" s="128">
        <f>'5.3'!D13</f>
        <v>90162</v>
      </c>
      <c r="D22" s="128">
        <f>'5.3'!E13</f>
        <v>18656</v>
      </c>
      <c r="E22" s="128">
        <f>'5.3'!F13</f>
        <v>30103</v>
      </c>
      <c r="F22" s="128">
        <f>'5.3'!G13</f>
        <v>0</v>
      </c>
      <c r="G22" s="128">
        <f>'5.3'!H13</f>
        <v>0</v>
      </c>
      <c r="H22" s="128">
        <f>'5.3'!I13</f>
        <v>889</v>
      </c>
      <c r="I22" s="128">
        <f>'5.3'!J13</f>
        <v>0</v>
      </c>
      <c r="J22" s="128">
        <f>'5.3'!K13</f>
        <v>0</v>
      </c>
      <c r="K22" s="128">
        <f>'5.3'!L13</f>
        <v>0</v>
      </c>
    </row>
    <row r="23" spans="1:11" ht="12.75">
      <c r="A23" s="391" t="s">
        <v>584</v>
      </c>
      <c r="B23" s="114">
        <f>SUM(C23:K23)</f>
        <v>141313</v>
      </c>
      <c r="C23" s="113">
        <f>'5.3'!D16</f>
        <v>90162</v>
      </c>
      <c r="D23" s="113">
        <f>'5.3'!E16</f>
        <v>18656</v>
      </c>
      <c r="E23" s="113">
        <f>'5.3'!F16</f>
        <v>31606</v>
      </c>
      <c r="F23" s="113">
        <f>'5.3'!G16</f>
        <v>0</v>
      </c>
      <c r="G23" s="113">
        <f>'5.3'!H16</f>
        <v>0</v>
      </c>
      <c r="H23" s="113">
        <f>'5.3'!I16</f>
        <v>889</v>
      </c>
      <c r="I23" s="113">
        <f>'5.3'!J16</f>
        <v>0</v>
      </c>
      <c r="J23" s="113">
        <f>'5.3'!K16</f>
        <v>0</v>
      </c>
      <c r="K23" s="113">
        <f>'5.3'!L16</f>
        <v>0</v>
      </c>
    </row>
    <row r="24" spans="1:11" ht="12.75">
      <c r="A24" s="384" t="s">
        <v>199</v>
      </c>
      <c r="B24" s="397"/>
      <c r="C24" s="397"/>
      <c r="D24" s="397"/>
      <c r="E24" s="397"/>
      <c r="F24" s="397"/>
      <c r="G24" s="397"/>
      <c r="H24" s="397"/>
      <c r="I24" s="397"/>
      <c r="J24" s="397"/>
      <c r="K24" s="404"/>
    </row>
    <row r="25" spans="1:11" ht="12.75">
      <c r="A25" s="382" t="s">
        <v>34</v>
      </c>
      <c r="B25" s="90">
        <f>SUM(C25:K25)</f>
        <v>129512</v>
      </c>
      <c r="C25" s="128">
        <f>'5.3'!D18</f>
        <v>83878</v>
      </c>
      <c r="D25" s="128">
        <f>'5.3'!E18</f>
        <v>15446</v>
      </c>
      <c r="E25" s="128">
        <f>'5.3'!F18</f>
        <v>27673</v>
      </c>
      <c r="F25" s="128">
        <f>'5.3'!G18</f>
        <v>0</v>
      </c>
      <c r="G25" s="128">
        <f>'5.3'!H18</f>
        <v>0</v>
      </c>
      <c r="H25" s="128">
        <f>'5.3'!I18</f>
        <v>2515</v>
      </c>
      <c r="I25" s="128">
        <f>'5.3'!J18</f>
        <v>0</v>
      </c>
      <c r="J25" s="128">
        <f>'5.3'!K18</f>
        <v>0</v>
      </c>
      <c r="K25" s="128">
        <f>'5.3'!L18</f>
        <v>0</v>
      </c>
    </row>
    <row r="26" spans="1:11" ht="12.75">
      <c r="A26" s="391" t="s">
        <v>584</v>
      </c>
      <c r="B26" s="114">
        <f>SUM(C26:K26)</f>
        <v>131147</v>
      </c>
      <c r="C26" s="113">
        <f>'5.3'!D21</f>
        <v>83878</v>
      </c>
      <c r="D26" s="113">
        <f>'5.3'!E21</f>
        <v>15446</v>
      </c>
      <c r="E26" s="113">
        <f>'5.3'!F21</f>
        <v>29308</v>
      </c>
      <c r="F26" s="113">
        <f>'5.3'!G21</f>
        <v>0</v>
      </c>
      <c r="G26" s="113">
        <f>'5.3'!H21</f>
        <v>0</v>
      </c>
      <c r="H26" s="113">
        <f>'5.3'!I21</f>
        <v>2515</v>
      </c>
      <c r="I26" s="113">
        <f>'5.3'!J21</f>
        <v>0</v>
      </c>
      <c r="J26" s="113">
        <f>'5.3'!K21</f>
        <v>0</v>
      </c>
      <c r="K26" s="113">
        <f>'5.3'!L21</f>
        <v>0</v>
      </c>
    </row>
    <row r="27" spans="1:11" ht="12.75">
      <c r="A27" s="384" t="s">
        <v>200</v>
      </c>
      <c r="B27" s="397"/>
      <c r="C27" s="397"/>
      <c r="D27" s="397"/>
      <c r="E27" s="397"/>
      <c r="F27" s="397"/>
      <c r="G27" s="397"/>
      <c r="H27" s="397"/>
      <c r="I27" s="397"/>
      <c r="J27" s="397"/>
      <c r="K27" s="404"/>
    </row>
    <row r="28" spans="1:11" ht="12.75">
      <c r="A28" s="382" t="s">
        <v>34</v>
      </c>
      <c r="B28" s="90">
        <f>SUM(C28:K28)</f>
        <v>72137</v>
      </c>
      <c r="C28" s="128">
        <f>'5.3'!D23</f>
        <v>45056</v>
      </c>
      <c r="D28" s="128">
        <f>'5.3'!E23</f>
        <v>8490</v>
      </c>
      <c r="E28" s="128">
        <f>'5.3'!F23</f>
        <v>17389</v>
      </c>
      <c r="F28" s="128">
        <f>'5.3'!G23</f>
        <v>0</v>
      </c>
      <c r="G28" s="128">
        <f>'5.3'!H23</f>
        <v>0</v>
      </c>
      <c r="H28" s="128">
        <f>'5.3'!I23</f>
        <v>1202</v>
      </c>
      <c r="I28" s="128">
        <f>'5.3'!J23</f>
        <v>0</v>
      </c>
      <c r="J28" s="128">
        <f>'5.3'!K23</f>
        <v>0</v>
      </c>
      <c r="K28" s="128">
        <f>'5.3'!L23</f>
        <v>0</v>
      </c>
    </row>
    <row r="29" spans="1:11" ht="12.75">
      <c r="A29" s="391" t="s">
        <v>584</v>
      </c>
      <c r="B29" s="114">
        <f>SUM(C29:K29)</f>
        <v>73507</v>
      </c>
      <c r="C29" s="113">
        <f>'5.3'!D26</f>
        <v>46206</v>
      </c>
      <c r="D29" s="113">
        <f>'5.3'!E26</f>
        <v>8710</v>
      </c>
      <c r="E29" s="113">
        <f>'5.3'!F26</f>
        <v>17389</v>
      </c>
      <c r="F29" s="113">
        <f>'5.3'!G26</f>
        <v>0</v>
      </c>
      <c r="G29" s="113">
        <f>'5.3'!H26</f>
        <v>0</v>
      </c>
      <c r="H29" s="113">
        <f>'5.3'!I26</f>
        <v>1202</v>
      </c>
      <c r="I29" s="113">
        <f>'5.3'!J26</f>
        <v>0</v>
      </c>
      <c r="J29" s="113">
        <f>'5.3'!K26</f>
        <v>0</v>
      </c>
      <c r="K29" s="113">
        <f>'5.3'!L26</f>
        <v>0</v>
      </c>
    </row>
    <row r="30" spans="1:11" ht="12.75">
      <c r="A30" s="384" t="s">
        <v>213</v>
      </c>
      <c r="B30" s="90"/>
      <c r="C30" s="90"/>
      <c r="D30" s="90"/>
      <c r="E30" s="90"/>
      <c r="F30" s="90"/>
      <c r="G30" s="90"/>
      <c r="H30" s="90"/>
      <c r="I30" s="90"/>
      <c r="J30" s="90"/>
      <c r="K30" s="125"/>
    </row>
    <row r="31" spans="1:11" ht="12.75">
      <c r="A31" s="382" t="s">
        <v>34</v>
      </c>
      <c r="B31" s="90">
        <f>SUM(C31:K31)</f>
        <v>41453</v>
      </c>
      <c r="C31" s="128">
        <f>'5.3'!D28</f>
        <v>25090</v>
      </c>
      <c r="D31" s="128">
        <f>'5.3'!E28</f>
        <v>4717</v>
      </c>
      <c r="E31" s="128">
        <f>'5.3'!F28</f>
        <v>9203</v>
      </c>
      <c r="F31" s="128">
        <f>'5.3'!G28</f>
        <v>0</v>
      </c>
      <c r="G31" s="128">
        <f>'5.3'!H28</f>
        <v>0</v>
      </c>
      <c r="H31" s="128">
        <f>'5.3'!I28</f>
        <v>2443</v>
      </c>
      <c r="I31" s="128">
        <f>'5.3'!J28</f>
        <v>0</v>
      </c>
      <c r="J31" s="128">
        <f>'5.3'!K28</f>
        <v>0</v>
      </c>
      <c r="K31" s="128">
        <f>'5.3'!L28</f>
        <v>0</v>
      </c>
    </row>
    <row r="32" spans="1:11" ht="12.75">
      <c r="A32" s="391" t="s">
        <v>584</v>
      </c>
      <c r="B32" s="114">
        <f>SUM(C32:K32)</f>
        <v>41770</v>
      </c>
      <c r="C32" s="113">
        <f>'5.3'!D30</f>
        <v>25090</v>
      </c>
      <c r="D32" s="113">
        <f>'5.3'!E30</f>
        <v>4717</v>
      </c>
      <c r="E32" s="113">
        <f>'5.3'!F30</f>
        <v>9203</v>
      </c>
      <c r="F32" s="113">
        <f>'5.3'!G30</f>
        <v>0</v>
      </c>
      <c r="G32" s="113">
        <f>'5.3'!H30</f>
        <v>0</v>
      </c>
      <c r="H32" s="113">
        <f>'5.3'!I30</f>
        <v>2760</v>
      </c>
      <c r="I32" s="113">
        <f>'5.3'!J30</f>
        <v>0</v>
      </c>
      <c r="J32" s="113">
        <f>'5.3'!K30</f>
        <v>0</v>
      </c>
      <c r="K32" s="113">
        <f>'5.3'!L30</f>
        <v>0</v>
      </c>
    </row>
    <row r="33" spans="1:11" ht="12.75">
      <c r="A33" s="384" t="s">
        <v>214</v>
      </c>
      <c r="B33" s="397"/>
      <c r="C33" s="90"/>
      <c r="D33" s="90"/>
      <c r="E33" s="90"/>
      <c r="F33" s="90"/>
      <c r="G33" s="90"/>
      <c r="H33" s="90"/>
      <c r="I33" s="90"/>
      <c r="J33" s="90"/>
      <c r="K33" s="125"/>
    </row>
    <row r="34" spans="1:11" ht="12.75">
      <c r="A34" s="382" t="s">
        <v>37</v>
      </c>
      <c r="B34" s="90">
        <f>SUM(C34:K34)</f>
        <v>220936</v>
      </c>
      <c r="C34" s="128">
        <f>'5.3'!D41</f>
        <v>109589</v>
      </c>
      <c r="D34" s="128">
        <f>'5.3'!E41</f>
        <v>21539</v>
      </c>
      <c r="E34" s="128">
        <f>'5.3'!F41</f>
        <v>82570</v>
      </c>
      <c r="F34" s="128">
        <f>'5.3'!G41</f>
        <v>120</v>
      </c>
      <c r="G34" s="128">
        <f>'5.3'!H41</f>
        <v>0</v>
      </c>
      <c r="H34" s="128">
        <f>'5.3'!I41</f>
        <v>7118</v>
      </c>
      <c r="I34" s="128">
        <f>'5.3'!J41</f>
        <v>0</v>
      </c>
      <c r="J34" s="128">
        <f>'5.3'!K41</f>
        <v>0</v>
      </c>
      <c r="K34" s="128">
        <f>'5.3'!L41</f>
        <v>0</v>
      </c>
    </row>
    <row r="35" spans="1:11" ht="12.75">
      <c r="A35" s="391" t="s">
        <v>584</v>
      </c>
      <c r="B35" s="114">
        <f>SUM(C35:K35)</f>
        <v>223968</v>
      </c>
      <c r="C35" s="113">
        <f>'5.3'!D43</f>
        <v>109589</v>
      </c>
      <c r="D35" s="113">
        <f>'5.3'!E43</f>
        <v>21539</v>
      </c>
      <c r="E35" s="113">
        <f>'5.3'!F43</f>
        <v>85602</v>
      </c>
      <c r="F35" s="113">
        <f>'5.3'!G43</f>
        <v>120</v>
      </c>
      <c r="G35" s="113">
        <f>'5.3'!H43</f>
        <v>0</v>
      </c>
      <c r="H35" s="113">
        <f>'5.3'!I43</f>
        <v>7118</v>
      </c>
      <c r="I35" s="113">
        <f>'5.3'!J43</f>
        <v>0</v>
      </c>
      <c r="J35" s="113">
        <f>'5.3'!K43</f>
        <v>0</v>
      </c>
      <c r="K35" s="113">
        <f>'5.3'!L43</f>
        <v>0</v>
      </c>
    </row>
    <row r="36" spans="1:11" ht="12.75">
      <c r="A36" s="384" t="s">
        <v>215</v>
      </c>
      <c r="B36" s="397"/>
      <c r="C36" s="90"/>
      <c r="D36" s="90"/>
      <c r="E36" s="90"/>
      <c r="F36" s="90"/>
      <c r="G36" s="90"/>
      <c r="H36" s="90"/>
      <c r="I36" s="90"/>
      <c r="J36" s="90"/>
      <c r="K36" s="125"/>
    </row>
    <row r="37" spans="1:11" ht="12.75">
      <c r="A37" s="382" t="s">
        <v>34</v>
      </c>
      <c r="B37" s="90">
        <f>SUM(C37:K37)</f>
        <v>62455</v>
      </c>
      <c r="C37" s="128">
        <f>'5.3'!D55</f>
        <v>41632</v>
      </c>
      <c r="D37" s="128">
        <f>'5.3'!E55</f>
        <v>7810</v>
      </c>
      <c r="E37" s="128">
        <f>'5.3'!F55</f>
        <v>12575</v>
      </c>
      <c r="F37" s="128">
        <f>'5.3'!G55</f>
        <v>0</v>
      </c>
      <c r="G37" s="128">
        <f>'5.3'!H55</f>
        <v>0</v>
      </c>
      <c r="H37" s="128">
        <f>'5.3'!I55</f>
        <v>438</v>
      </c>
      <c r="I37" s="128">
        <f>'5.3'!J55</f>
        <v>0</v>
      </c>
      <c r="J37" s="128">
        <f>'5.3'!K55</f>
        <v>0</v>
      </c>
      <c r="K37" s="128">
        <f>'5.3'!L55</f>
        <v>0</v>
      </c>
    </row>
    <row r="38" spans="1:11" ht="12.75">
      <c r="A38" s="391" t="s">
        <v>584</v>
      </c>
      <c r="B38" s="114">
        <f>SUM(C38:K38)</f>
        <v>64635</v>
      </c>
      <c r="C38" s="113">
        <f>'5.3'!D59</f>
        <v>42242</v>
      </c>
      <c r="D38" s="113">
        <f>'5.3'!E59</f>
        <v>7930</v>
      </c>
      <c r="E38" s="113">
        <f>'5.3'!F59</f>
        <v>14025</v>
      </c>
      <c r="F38" s="113">
        <f>'5.3'!G59</f>
        <v>0</v>
      </c>
      <c r="G38" s="113">
        <f>'5.3'!H59</f>
        <v>0</v>
      </c>
      <c r="H38" s="113">
        <f>'5.3'!I59</f>
        <v>438</v>
      </c>
      <c r="I38" s="113">
        <f>'5.3'!J59</f>
        <v>0</v>
      </c>
      <c r="J38" s="113">
        <f>'5.3'!K59</f>
        <v>0</v>
      </c>
      <c r="K38" s="113">
        <f>'5.3'!L59</f>
        <v>0</v>
      </c>
    </row>
    <row r="39" spans="1:11" ht="12.75">
      <c r="A39" s="384" t="s">
        <v>216</v>
      </c>
      <c r="B39" s="397"/>
      <c r="C39" s="90"/>
      <c r="D39" s="90"/>
      <c r="E39" s="90"/>
      <c r="F39" s="90"/>
      <c r="G39" s="90"/>
      <c r="H39" s="90"/>
      <c r="I39" s="90"/>
      <c r="J39" s="90"/>
      <c r="K39" s="125"/>
    </row>
    <row r="40" spans="1:11" ht="12.75">
      <c r="A40" s="382" t="s">
        <v>34</v>
      </c>
      <c r="B40" s="90">
        <f>SUM(C40:K40)</f>
        <v>160583</v>
      </c>
      <c r="C40" s="128">
        <f>'5.3'!D61</f>
        <v>52416</v>
      </c>
      <c r="D40" s="128">
        <f>'5.3'!E61</f>
        <v>9870</v>
      </c>
      <c r="E40" s="128">
        <f>'5.3'!F61</f>
        <v>66314</v>
      </c>
      <c r="F40" s="128">
        <f>'5.3'!G61</f>
        <v>0</v>
      </c>
      <c r="G40" s="128">
        <f>'5.3'!H61</f>
        <v>27300</v>
      </c>
      <c r="H40" s="128">
        <f>'5.3'!I61</f>
        <v>4683</v>
      </c>
      <c r="I40" s="128">
        <f>'5.3'!J61</f>
        <v>0</v>
      </c>
      <c r="J40" s="128">
        <f>'5.3'!K61</f>
        <v>0</v>
      </c>
      <c r="K40" s="128">
        <f>'5.3'!L61</f>
        <v>0</v>
      </c>
    </row>
    <row r="41" spans="1:11" ht="12.75">
      <c r="A41" s="391" t="s">
        <v>584</v>
      </c>
      <c r="B41" s="114">
        <f>SUM(C41:K41)</f>
        <v>163102</v>
      </c>
      <c r="C41" s="113">
        <f>'5.3'!D63</f>
        <v>52416</v>
      </c>
      <c r="D41" s="113">
        <f>'5.3'!E63</f>
        <v>9870</v>
      </c>
      <c r="E41" s="113">
        <f>'5.3'!F63</f>
        <v>68833</v>
      </c>
      <c r="F41" s="113">
        <f>'5.3'!G63</f>
        <v>0</v>
      </c>
      <c r="G41" s="113">
        <f>'5.3'!H63</f>
        <v>27300</v>
      </c>
      <c r="H41" s="113">
        <f>'5.3'!I63</f>
        <v>4683</v>
      </c>
      <c r="I41" s="113">
        <f>'5.3'!J63</f>
        <v>0</v>
      </c>
      <c r="J41" s="113">
        <f>'5.3'!K63</f>
        <v>0</v>
      </c>
      <c r="K41" s="113">
        <f>'5.3'!L63</f>
        <v>0</v>
      </c>
    </row>
    <row r="42" spans="1:11" ht="12.75">
      <c r="A42" s="384" t="s">
        <v>204</v>
      </c>
      <c r="B42" s="397"/>
      <c r="C42" s="90"/>
      <c r="D42" s="90"/>
      <c r="E42" s="90"/>
      <c r="F42" s="90"/>
      <c r="G42" s="90"/>
      <c r="H42" s="90"/>
      <c r="I42" s="90"/>
      <c r="J42" s="90"/>
      <c r="K42" s="125"/>
    </row>
    <row r="43" spans="1:11" ht="12.75">
      <c r="A43" s="382" t="s">
        <v>34</v>
      </c>
      <c r="B43" s="90">
        <f>SUM(C43:K43)</f>
        <v>53713</v>
      </c>
      <c r="C43" s="128">
        <f>'5.3'!D89</f>
        <v>31709</v>
      </c>
      <c r="D43" s="128">
        <f>'5.3'!E89</f>
        <v>5600</v>
      </c>
      <c r="E43" s="128">
        <f>'5.3'!F89</f>
        <v>13404</v>
      </c>
      <c r="F43" s="128">
        <f>'5.3'!G89</f>
        <v>0</v>
      </c>
      <c r="G43" s="128">
        <f>'5.3'!H89</f>
        <v>0</v>
      </c>
      <c r="H43" s="128">
        <f>'5.3'!I89</f>
        <v>3000</v>
      </c>
      <c r="I43" s="128">
        <f>'5.3'!J89</f>
        <v>0</v>
      </c>
      <c r="J43" s="128">
        <f>'5.3'!K89</f>
        <v>0</v>
      </c>
      <c r="K43" s="128">
        <f>'5.3'!L89</f>
        <v>0</v>
      </c>
    </row>
    <row r="44" spans="1:11" ht="12.75">
      <c r="A44" s="391" t="s">
        <v>584</v>
      </c>
      <c r="B44" s="114">
        <f>SUM(C44:K44)</f>
        <v>54590</v>
      </c>
      <c r="C44" s="113">
        <f>'5.3'!D92</f>
        <v>31709</v>
      </c>
      <c r="D44" s="113">
        <f>'5.3'!E92</f>
        <v>5600</v>
      </c>
      <c r="E44" s="113">
        <f>'5.3'!F92</f>
        <v>14281</v>
      </c>
      <c r="F44" s="113">
        <f>'5.3'!G92</f>
        <v>0</v>
      </c>
      <c r="G44" s="113">
        <f>'5.3'!H92</f>
        <v>0</v>
      </c>
      <c r="H44" s="113">
        <f>'5.3'!I92</f>
        <v>3000</v>
      </c>
      <c r="I44" s="113">
        <f>'5.3'!J92</f>
        <v>0</v>
      </c>
      <c r="J44" s="113">
        <f>'5.3'!K92</f>
        <v>0</v>
      </c>
      <c r="K44" s="113">
        <f>'5.3'!L92</f>
        <v>0</v>
      </c>
    </row>
    <row r="45" spans="1:11" ht="12.75">
      <c r="A45" s="384" t="s">
        <v>205</v>
      </c>
      <c r="B45" s="397"/>
      <c r="C45" s="90"/>
      <c r="D45" s="90"/>
      <c r="E45" s="90"/>
      <c r="F45" s="90"/>
      <c r="G45" s="90"/>
      <c r="H45" s="90"/>
      <c r="I45" s="90"/>
      <c r="J45" s="90"/>
      <c r="K45" s="125"/>
    </row>
    <row r="46" spans="1:11" ht="12.75">
      <c r="A46" s="382" t="s">
        <v>34</v>
      </c>
      <c r="B46" s="90">
        <f>SUM(C46:K46)</f>
        <v>458961</v>
      </c>
      <c r="C46" s="128">
        <f>'5.3'!D94</f>
        <v>128112</v>
      </c>
      <c r="D46" s="128">
        <f>'5.3'!E94</f>
        <v>25002</v>
      </c>
      <c r="E46" s="128">
        <f>'5.3'!F94</f>
        <v>303311</v>
      </c>
      <c r="F46" s="128">
        <f>'5.3'!G94</f>
        <v>0</v>
      </c>
      <c r="G46" s="128">
        <f>'5.3'!H94</f>
        <v>0</v>
      </c>
      <c r="H46" s="128">
        <f>'5.3'!I94</f>
        <v>2536</v>
      </c>
      <c r="I46" s="128">
        <f>'5.3'!J94</f>
        <v>0</v>
      </c>
      <c r="J46" s="128">
        <f>'5.3'!K94</f>
        <v>0</v>
      </c>
      <c r="K46" s="128">
        <f>'5.3'!L94</f>
        <v>0</v>
      </c>
    </row>
    <row r="47" spans="1:11" ht="12.75">
      <c r="A47" s="391" t="s">
        <v>584</v>
      </c>
      <c r="B47" s="114">
        <f>SUM(C47:K47)</f>
        <v>463742</v>
      </c>
      <c r="C47" s="113">
        <f>'5.3'!D96</f>
        <v>128834</v>
      </c>
      <c r="D47" s="113">
        <f>'5.3'!E96</f>
        <v>25143</v>
      </c>
      <c r="E47" s="113">
        <f>'5.3'!F96</f>
        <v>306848</v>
      </c>
      <c r="F47" s="113">
        <f>'5.3'!G96</f>
        <v>0</v>
      </c>
      <c r="G47" s="113">
        <f>'5.3'!H96</f>
        <v>0</v>
      </c>
      <c r="H47" s="113">
        <f>'5.3'!I96</f>
        <v>2917</v>
      </c>
      <c r="I47" s="113">
        <f>'5.3'!J96</f>
        <v>0</v>
      </c>
      <c r="J47" s="113">
        <f>'5.3'!K96</f>
        <v>0</v>
      </c>
      <c r="K47" s="113">
        <f>'5.3'!L96</f>
        <v>0</v>
      </c>
    </row>
    <row r="48" spans="1:11" ht="12.75">
      <c r="A48" s="384" t="s">
        <v>111</v>
      </c>
      <c r="B48" s="397"/>
      <c r="C48" s="90"/>
      <c r="D48" s="90"/>
      <c r="E48" s="90"/>
      <c r="F48" s="90"/>
      <c r="G48" s="90"/>
      <c r="H48" s="90"/>
      <c r="I48" s="90"/>
      <c r="J48" s="90"/>
      <c r="K48" s="125"/>
    </row>
    <row r="49" spans="1:11" ht="12.75">
      <c r="A49" s="382" t="s">
        <v>34</v>
      </c>
      <c r="B49" s="90">
        <f>SUM(C49:K49)</f>
        <v>5027338</v>
      </c>
      <c r="C49" s="90">
        <f>SUM(C16,C19,C22,C25,C28,C31,C34,C37,C40,C43,C46)</f>
        <v>882179</v>
      </c>
      <c r="D49" s="90">
        <f aca="true" t="shared" si="0" ref="D49:K49">SUM(D16,D19,D22,D25,D28,D31,D34,D37,D40,D43,D46)</f>
        <v>166605</v>
      </c>
      <c r="E49" s="90">
        <f t="shared" si="0"/>
        <v>1147213</v>
      </c>
      <c r="F49" s="90">
        <f t="shared" si="0"/>
        <v>10762</v>
      </c>
      <c r="G49" s="90">
        <f t="shared" si="0"/>
        <v>1166420</v>
      </c>
      <c r="H49" s="90">
        <f t="shared" si="0"/>
        <v>736281</v>
      </c>
      <c r="I49" s="90">
        <f t="shared" si="0"/>
        <v>574615</v>
      </c>
      <c r="J49" s="90">
        <f t="shared" si="0"/>
        <v>800</v>
      </c>
      <c r="K49" s="125">
        <f t="shared" si="0"/>
        <v>342463</v>
      </c>
    </row>
    <row r="50" spans="1:12" ht="12.75">
      <c r="A50" s="391" t="s">
        <v>584</v>
      </c>
      <c r="B50" s="114">
        <f>SUM(C50:K50)</f>
        <v>5173648</v>
      </c>
      <c r="C50" s="114">
        <f>SUM(C17,C20,C23,C26,C29,C32,C35,C38,C41,C44,C47)</f>
        <v>892570</v>
      </c>
      <c r="D50" s="114">
        <f aca="true" t="shared" si="1" ref="D50:K50">SUM(D17,D20,D23,D26,D29,D32,D35,D38,D41,D44,D47)</f>
        <v>168866</v>
      </c>
      <c r="E50" s="114">
        <f t="shared" si="1"/>
        <v>1194228</v>
      </c>
      <c r="F50" s="114">
        <f t="shared" si="1"/>
        <v>10762</v>
      </c>
      <c r="G50" s="114">
        <f t="shared" si="1"/>
        <v>1175143</v>
      </c>
      <c r="H50" s="114">
        <f>SUM(H17,H20,H23,H26,H29,H32,H35,H38,H41,H44,H47)</f>
        <v>740949</v>
      </c>
      <c r="I50" s="114">
        <f t="shared" si="1"/>
        <v>630615</v>
      </c>
      <c r="J50" s="114">
        <f t="shared" si="1"/>
        <v>18052</v>
      </c>
      <c r="K50" s="114">
        <f t="shared" si="1"/>
        <v>342463</v>
      </c>
      <c r="L50" s="146">
        <f>SUM(C50:K50)</f>
        <v>5173648</v>
      </c>
    </row>
    <row r="51" spans="1:11" ht="12.75">
      <c r="A51" s="526"/>
      <c r="B51" s="526"/>
      <c r="C51" s="526"/>
      <c r="D51" s="526"/>
      <c r="E51" s="526"/>
      <c r="F51" s="526"/>
      <c r="G51" s="526"/>
      <c r="H51" s="526"/>
      <c r="I51" s="526"/>
      <c r="J51" s="526"/>
      <c r="K51" s="526"/>
    </row>
    <row r="52" spans="1:11" ht="12.75">
      <c r="A52" s="1"/>
      <c r="B52" s="120">
        <f>B16+B19+B22+B25+B28+B31+B34+B37+B40+B43+B46</f>
        <v>5027338</v>
      </c>
      <c r="C52" s="1"/>
      <c r="D52" s="1"/>
      <c r="E52" s="1"/>
      <c r="F52" s="1"/>
      <c r="G52" s="1"/>
      <c r="H52" s="1"/>
      <c r="I52" s="1"/>
      <c r="J52" s="1"/>
      <c r="K52" s="1"/>
    </row>
    <row r="53" spans="1:11" ht="12.75">
      <c r="A53" s="1"/>
      <c r="B53" s="120">
        <f>B17+B20+B23+B26+B29+B32+B35+B38+B41+B44+B47</f>
        <v>5173648</v>
      </c>
      <c r="C53" s="1"/>
      <c r="D53" s="1"/>
      <c r="E53" s="1"/>
      <c r="F53" s="1"/>
      <c r="G53" s="1"/>
      <c r="H53" s="1"/>
      <c r="I53" s="1"/>
      <c r="J53" s="1"/>
      <c r="K53" s="1"/>
    </row>
    <row r="54" spans="1:11" ht="12.75">
      <c r="A54" s="1" t="s">
        <v>158</v>
      </c>
      <c r="B54" s="120">
        <f>B18+B21+B24+B27+B30+B33+B36+B39+B42+B45+B48</f>
        <v>0</v>
      </c>
      <c r="C54" s="1"/>
      <c r="D54" s="1"/>
      <c r="E54" s="1"/>
      <c r="F54" s="1"/>
      <c r="G54" s="1"/>
      <c r="H54" s="1"/>
      <c r="I54" s="1"/>
      <c r="J54" s="1"/>
      <c r="K54" s="1"/>
    </row>
    <row r="55" spans="1:11" ht="12.75">
      <c r="A55" s="1" t="s">
        <v>159</v>
      </c>
      <c r="B55" s="151"/>
      <c r="C55" s="1"/>
      <c r="D55" s="1"/>
      <c r="E55" s="1"/>
      <c r="F55" s="1"/>
      <c r="G55" s="1"/>
      <c r="H55" s="1"/>
      <c r="I55" s="1"/>
      <c r="J55" s="1"/>
      <c r="K55" s="1"/>
    </row>
    <row r="56" spans="1:11" ht="12.75">
      <c r="A56" s="1"/>
      <c r="B56" s="1"/>
      <c r="C56" s="1"/>
      <c r="D56" s="1"/>
      <c r="E56" s="1"/>
      <c r="F56" s="1"/>
      <c r="G56" s="1"/>
      <c r="H56" s="1"/>
      <c r="I56" s="1"/>
      <c r="J56" s="1"/>
      <c r="K56" s="1"/>
    </row>
    <row r="57" spans="1:11" ht="15.75">
      <c r="A57" s="2"/>
      <c r="B57" s="2"/>
      <c r="C57" s="2"/>
      <c r="D57" s="2"/>
      <c r="E57" s="2"/>
      <c r="F57" s="2"/>
      <c r="G57" s="2"/>
      <c r="H57" s="2"/>
      <c r="I57" s="2"/>
      <c r="J57" s="2"/>
      <c r="K57" s="2"/>
    </row>
    <row r="58" spans="1:11" ht="15.75">
      <c r="A58" s="2"/>
      <c r="B58" s="2"/>
      <c r="C58" s="2"/>
      <c r="D58" s="2"/>
      <c r="E58" s="2"/>
      <c r="F58" s="2"/>
      <c r="G58" s="2"/>
      <c r="H58" s="2"/>
      <c r="I58" s="2"/>
      <c r="J58" s="2"/>
      <c r="K58" s="2"/>
    </row>
    <row r="59" spans="1:11" ht="15.75">
      <c r="A59" s="2"/>
      <c r="B59" s="2"/>
      <c r="C59" s="2"/>
      <c r="D59" s="2"/>
      <c r="E59" s="2"/>
      <c r="F59" s="2"/>
      <c r="G59" s="2"/>
      <c r="H59" s="2"/>
      <c r="I59" s="2"/>
      <c r="J59" s="2"/>
      <c r="K59" s="2"/>
    </row>
    <row r="60" spans="1:11" ht="15.75">
      <c r="A60" s="2"/>
      <c r="B60" s="2"/>
      <c r="C60" s="2"/>
      <c r="D60" s="2"/>
      <c r="E60" s="2"/>
      <c r="F60" s="2"/>
      <c r="G60" s="2"/>
      <c r="H60" s="2"/>
      <c r="I60" s="2"/>
      <c r="J60" s="2"/>
      <c r="K60" s="2"/>
    </row>
    <row r="61" spans="1:11" ht="15.75">
      <c r="A61" s="2"/>
      <c r="B61" s="2"/>
      <c r="C61" s="2"/>
      <c r="D61" s="2"/>
      <c r="E61" s="2"/>
      <c r="F61" s="2"/>
      <c r="G61" s="2"/>
      <c r="H61" s="2"/>
      <c r="I61" s="2"/>
      <c r="J61" s="2"/>
      <c r="K61" s="2"/>
    </row>
    <row r="62" spans="1:11" ht="15.75">
      <c r="A62" s="2"/>
      <c r="B62" s="2"/>
      <c r="C62" s="2"/>
      <c r="D62" s="2"/>
      <c r="E62" s="2"/>
      <c r="F62" s="2"/>
      <c r="G62" s="2"/>
      <c r="H62" s="2"/>
      <c r="I62" s="2"/>
      <c r="J62" s="2"/>
      <c r="K62" s="2"/>
    </row>
    <row r="63" spans="1:11" ht="15.75">
      <c r="A63" s="2"/>
      <c r="B63" s="2"/>
      <c r="C63" s="2"/>
      <c r="D63" s="2"/>
      <c r="E63" s="2"/>
      <c r="F63" s="2"/>
      <c r="G63" s="2"/>
      <c r="H63" s="2"/>
      <c r="I63" s="2"/>
      <c r="J63" s="2"/>
      <c r="K63" s="2"/>
    </row>
    <row r="64" spans="1:11" ht="15.75">
      <c r="A64" s="2"/>
      <c r="B64" s="2"/>
      <c r="C64" s="2"/>
      <c r="D64" s="2"/>
      <c r="E64" s="2"/>
      <c r="F64" s="2"/>
      <c r="G64" s="2"/>
      <c r="H64" s="2"/>
      <c r="I64" s="2"/>
      <c r="J64" s="2"/>
      <c r="K64" s="2"/>
    </row>
    <row r="65" spans="1:11" ht="15.75">
      <c r="A65" s="2"/>
      <c r="B65" s="2"/>
      <c r="C65" s="2"/>
      <c r="D65" s="2"/>
      <c r="E65" s="2"/>
      <c r="F65" s="2"/>
      <c r="G65" s="2"/>
      <c r="H65" s="2"/>
      <c r="I65" s="2"/>
      <c r="J65" s="2"/>
      <c r="K65" s="2"/>
    </row>
    <row r="66" spans="1:11" ht="15.75">
      <c r="A66" s="2"/>
      <c r="B66" s="2"/>
      <c r="C66" s="2"/>
      <c r="D66" s="2"/>
      <c r="E66" s="2"/>
      <c r="F66" s="2"/>
      <c r="G66" s="2"/>
      <c r="H66" s="2"/>
      <c r="I66" s="2"/>
      <c r="J66" s="2"/>
      <c r="K66" s="2"/>
    </row>
    <row r="67" spans="1:11" ht="15.75">
      <c r="A67" s="2"/>
      <c r="B67" s="2"/>
      <c r="C67" s="2"/>
      <c r="D67" s="2"/>
      <c r="E67" s="2"/>
      <c r="F67" s="2"/>
      <c r="G67" s="2"/>
      <c r="H67" s="2"/>
      <c r="I67" s="2"/>
      <c r="J67" s="2"/>
      <c r="K67" s="2"/>
    </row>
    <row r="68" spans="1:11" ht="15.75">
      <c r="A68" s="2"/>
      <c r="B68" s="2"/>
      <c r="C68" s="2"/>
      <c r="D68" s="2"/>
      <c r="E68" s="2"/>
      <c r="F68" s="2"/>
      <c r="G68" s="2"/>
      <c r="H68" s="2"/>
      <c r="I68" s="2"/>
      <c r="J68" s="2"/>
      <c r="K68" s="2"/>
    </row>
    <row r="69" spans="1:11" ht="15.75">
      <c r="A69" s="2"/>
      <c r="B69" s="2"/>
      <c r="C69" s="2"/>
      <c r="D69" s="2"/>
      <c r="E69" s="2"/>
      <c r="F69" s="2"/>
      <c r="G69" s="2"/>
      <c r="H69" s="2"/>
      <c r="I69" s="2"/>
      <c r="J69" s="2"/>
      <c r="K69" s="2"/>
    </row>
    <row r="70" spans="1:11" ht="15.75">
      <c r="A70" s="2"/>
      <c r="B70" s="2"/>
      <c r="C70" s="2"/>
      <c r="D70" s="2"/>
      <c r="E70" s="2"/>
      <c r="F70" s="2"/>
      <c r="G70" s="2"/>
      <c r="H70" s="2"/>
      <c r="I70" s="2"/>
      <c r="J70" s="2"/>
      <c r="K70" s="2"/>
    </row>
    <row r="71" spans="1:11" ht="15.75">
      <c r="A71" s="2"/>
      <c r="B71" s="2"/>
      <c r="C71" s="2"/>
      <c r="D71" s="2"/>
      <c r="E71" s="2"/>
      <c r="F71" s="2"/>
      <c r="G71" s="2"/>
      <c r="H71" s="2"/>
      <c r="I71" s="2"/>
      <c r="J71" s="2"/>
      <c r="K71" s="2"/>
    </row>
    <row r="72" spans="1:11" ht="15.75">
      <c r="A72" s="2"/>
      <c r="B72" s="2"/>
      <c r="C72" s="2"/>
      <c r="D72" s="2"/>
      <c r="E72" s="2"/>
      <c r="F72" s="2"/>
      <c r="G72" s="2"/>
      <c r="H72" s="2"/>
      <c r="I72" s="2"/>
      <c r="J72" s="2"/>
      <c r="K72" s="2"/>
    </row>
    <row r="73" spans="1:11" ht="15.75">
      <c r="A73" s="2"/>
      <c r="B73" s="2"/>
      <c r="C73" s="2"/>
      <c r="D73" s="2"/>
      <c r="E73" s="2"/>
      <c r="F73" s="2"/>
      <c r="G73" s="2"/>
      <c r="H73" s="2"/>
      <c r="I73" s="2"/>
      <c r="J73" s="2"/>
      <c r="K73" s="2"/>
    </row>
    <row r="74" spans="1:11" ht="15.75">
      <c r="A74" s="2"/>
      <c r="B74" s="2"/>
      <c r="C74" s="2"/>
      <c r="D74" s="2"/>
      <c r="E74" s="2"/>
      <c r="F74" s="2"/>
      <c r="G74" s="2"/>
      <c r="H74" s="2"/>
      <c r="I74" s="2"/>
      <c r="J74" s="2"/>
      <c r="K74" s="2"/>
    </row>
    <row r="75" spans="1:11" ht="15.75">
      <c r="A75" s="2"/>
      <c r="B75" s="2"/>
      <c r="C75" s="2"/>
      <c r="D75" s="2"/>
      <c r="E75" s="2"/>
      <c r="F75" s="2"/>
      <c r="G75" s="2"/>
      <c r="H75" s="2"/>
      <c r="I75" s="2"/>
      <c r="J75" s="2"/>
      <c r="K75" s="2"/>
    </row>
    <row r="76" spans="1:11" ht="15.75">
      <c r="A76" s="2"/>
      <c r="B76" s="2"/>
      <c r="C76" s="2"/>
      <c r="D76" s="2"/>
      <c r="E76" s="2"/>
      <c r="F76" s="2"/>
      <c r="G76" s="2"/>
      <c r="H76" s="2"/>
      <c r="I76" s="2"/>
      <c r="J76" s="2"/>
      <c r="K76" s="2"/>
    </row>
    <row r="77" spans="1:11" ht="15.75">
      <c r="A77" s="2"/>
      <c r="B77" s="2"/>
      <c r="C77" s="2"/>
      <c r="D77" s="2"/>
      <c r="E77" s="2"/>
      <c r="F77" s="2"/>
      <c r="G77" s="2"/>
      <c r="H77" s="2"/>
      <c r="I77" s="2"/>
      <c r="J77" s="2"/>
      <c r="K77" s="2"/>
    </row>
    <row r="78" spans="1:11" ht="15.75">
      <c r="A78" s="2"/>
      <c r="B78" s="2"/>
      <c r="C78" s="2"/>
      <c r="D78" s="2"/>
      <c r="E78" s="2"/>
      <c r="F78" s="2"/>
      <c r="G78" s="2"/>
      <c r="H78" s="2"/>
      <c r="I78" s="2"/>
      <c r="J78" s="2"/>
      <c r="K78" s="2"/>
    </row>
    <row r="79" spans="1:11" ht="15.75">
      <c r="A79" s="2"/>
      <c r="B79" s="2"/>
      <c r="C79" s="2"/>
      <c r="D79" s="2"/>
      <c r="E79" s="2"/>
      <c r="F79" s="2"/>
      <c r="G79" s="2"/>
      <c r="H79" s="2"/>
      <c r="I79" s="2"/>
      <c r="J79" s="2"/>
      <c r="K79" s="2"/>
    </row>
    <row r="80" spans="1:11" ht="15.75">
      <c r="A80" s="2"/>
      <c r="B80" s="2"/>
      <c r="C80" s="2"/>
      <c r="D80" s="2"/>
      <c r="E80" s="2"/>
      <c r="F80" s="2"/>
      <c r="G80" s="2"/>
      <c r="H80" s="2"/>
      <c r="I80" s="2"/>
      <c r="J80" s="2"/>
      <c r="K80" s="2"/>
    </row>
    <row r="81" spans="1:11" ht="15.75">
      <c r="A81" s="2"/>
      <c r="B81" s="2"/>
      <c r="C81" s="2"/>
      <c r="D81" s="2"/>
      <c r="E81" s="2"/>
      <c r="F81" s="2"/>
      <c r="G81" s="2"/>
      <c r="H81" s="2"/>
      <c r="I81" s="2"/>
      <c r="J81" s="2"/>
      <c r="K81" s="2"/>
    </row>
    <row r="82" spans="1:11" ht="15.75">
      <c r="A82" s="2"/>
      <c r="B82" s="2"/>
      <c r="C82" s="2"/>
      <c r="D82" s="2"/>
      <c r="E82" s="2"/>
      <c r="F82" s="2"/>
      <c r="G82" s="2"/>
      <c r="H82" s="2"/>
      <c r="I82" s="2"/>
      <c r="J82" s="2"/>
      <c r="K82" s="2"/>
    </row>
    <row r="83" spans="1:11" ht="15.75">
      <c r="A83" s="2"/>
      <c r="B83" s="2"/>
      <c r="C83" s="2"/>
      <c r="D83" s="2"/>
      <c r="E83" s="2"/>
      <c r="F83" s="2"/>
      <c r="G83" s="2"/>
      <c r="H83" s="2"/>
      <c r="I83" s="2"/>
      <c r="J83" s="2"/>
      <c r="K83" s="2"/>
    </row>
    <row r="84" spans="1:11" ht="15.75">
      <c r="A84" s="2"/>
      <c r="B84" s="2"/>
      <c r="C84" s="2"/>
      <c r="D84" s="2"/>
      <c r="E84" s="2"/>
      <c r="F84" s="2"/>
      <c r="G84" s="2"/>
      <c r="H84" s="2"/>
      <c r="I84" s="2"/>
      <c r="J84" s="2"/>
      <c r="K84" s="2"/>
    </row>
    <row r="85" spans="1:11" ht="15.75">
      <c r="A85" s="2"/>
      <c r="B85" s="2"/>
      <c r="C85" s="2"/>
      <c r="D85" s="2"/>
      <c r="E85" s="2"/>
      <c r="F85" s="2"/>
      <c r="G85" s="2"/>
      <c r="H85" s="2"/>
      <c r="I85" s="2"/>
      <c r="J85" s="2"/>
      <c r="K85" s="2"/>
    </row>
    <row r="86" spans="1:11" ht="15.75">
      <c r="A86" s="2"/>
      <c r="B86" s="2"/>
      <c r="C86" s="2"/>
      <c r="D86" s="2"/>
      <c r="E86" s="2"/>
      <c r="F86" s="2"/>
      <c r="G86" s="2"/>
      <c r="H86" s="2"/>
      <c r="I86" s="2"/>
      <c r="J86" s="2"/>
      <c r="K86" s="2"/>
    </row>
    <row r="87" spans="1:11" ht="15.75">
      <c r="A87" s="2"/>
      <c r="B87" s="2"/>
      <c r="C87" s="2"/>
      <c r="D87" s="2"/>
      <c r="E87" s="2"/>
      <c r="F87" s="2"/>
      <c r="G87" s="2"/>
      <c r="H87" s="2"/>
      <c r="I87" s="2"/>
      <c r="J87" s="2"/>
      <c r="K87" s="2"/>
    </row>
    <row r="88" spans="1:11" ht="15.75">
      <c r="A88" s="2"/>
      <c r="B88" s="2"/>
      <c r="C88" s="2"/>
      <c r="D88" s="2"/>
      <c r="E88" s="2"/>
      <c r="F88" s="2"/>
      <c r="G88" s="2"/>
      <c r="H88" s="2"/>
      <c r="I88" s="2"/>
      <c r="J88" s="2"/>
      <c r="K88" s="2"/>
    </row>
    <row r="89" spans="1:11" ht="15.75">
      <c r="A89" s="2"/>
      <c r="B89" s="2"/>
      <c r="C89" s="2"/>
      <c r="D89" s="2"/>
      <c r="E89" s="2"/>
      <c r="F89" s="2"/>
      <c r="G89" s="2"/>
      <c r="H89" s="2"/>
      <c r="I89" s="2"/>
      <c r="J89" s="2"/>
      <c r="K89" s="2"/>
    </row>
    <row r="90" spans="1:11" ht="15.75">
      <c r="A90" s="2"/>
      <c r="B90" s="2"/>
      <c r="C90" s="2"/>
      <c r="D90" s="2"/>
      <c r="E90" s="2"/>
      <c r="F90" s="2"/>
      <c r="G90" s="2"/>
      <c r="H90" s="2"/>
      <c r="I90" s="2"/>
      <c r="J90" s="2"/>
      <c r="K90" s="2"/>
    </row>
    <row r="91" spans="1:11" ht="15.75">
      <c r="A91" s="2"/>
      <c r="B91" s="2"/>
      <c r="C91" s="2"/>
      <c r="D91" s="2"/>
      <c r="E91" s="2"/>
      <c r="F91" s="2"/>
      <c r="G91" s="2"/>
      <c r="H91" s="2"/>
      <c r="I91" s="2"/>
      <c r="J91" s="2"/>
      <c r="K91" s="2"/>
    </row>
    <row r="92" spans="1:11" ht="15.75">
      <c r="A92" s="2"/>
      <c r="B92" s="2"/>
      <c r="C92" s="2"/>
      <c r="D92" s="2"/>
      <c r="E92" s="2"/>
      <c r="F92" s="2"/>
      <c r="G92" s="2"/>
      <c r="H92" s="2"/>
      <c r="I92" s="2"/>
      <c r="J92" s="2"/>
      <c r="K92" s="2"/>
    </row>
  </sheetData>
  <sheetProtection/>
  <mergeCells count="12">
    <mergeCell ref="E11:E13"/>
    <mergeCell ref="C11:C13"/>
    <mergeCell ref="G11:G13"/>
    <mergeCell ref="H11:H13"/>
    <mergeCell ref="J11:J13"/>
    <mergeCell ref="I11:I13"/>
    <mergeCell ref="B10:B13"/>
    <mergeCell ref="K10:K13"/>
    <mergeCell ref="D11:D13"/>
    <mergeCell ref="C10:G10"/>
    <mergeCell ref="H10:J10"/>
    <mergeCell ref="F11:F13"/>
  </mergeCells>
  <printOptions horizontalCentered="1"/>
  <pageMargins left="0.3937007874015748" right="0.3937007874015748" top="0.7874015748031497" bottom="0.7874015748031497" header="0.5118110236220472" footer="0.5118110236220472"/>
  <pageSetup horizontalDpi="300" verticalDpi="300" orientation="landscape" paperSize="9" scale="70" r:id="rId1"/>
  <headerFooter alignWithMargins="0">
    <oddFooter>&amp;C&amp;P. oldal</oddFooter>
  </headerFooter>
</worksheet>
</file>

<file path=xl/worksheets/sheet7.xml><?xml version="1.0" encoding="utf-8"?>
<worksheet xmlns="http://schemas.openxmlformats.org/spreadsheetml/2006/main" xmlns:r="http://schemas.openxmlformats.org/officeDocument/2006/relationships">
  <dimension ref="A1:M370"/>
  <sheetViews>
    <sheetView zoomScalePageLayoutView="0" workbookViewId="0" topLeftCell="A1">
      <selection activeCell="A1" sqref="A1"/>
    </sheetView>
  </sheetViews>
  <sheetFormatPr defaultColWidth="9.140625" defaultRowHeight="12.75"/>
  <cols>
    <col min="1" max="1" width="42.421875" style="188" customWidth="1"/>
    <col min="2" max="2" width="8.421875" style="188" customWidth="1"/>
    <col min="3" max="3" width="9.7109375" style="188" customWidth="1"/>
    <col min="4" max="4" width="9.8515625" style="188" bestFit="1" customWidth="1"/>
    <col min="5" max="5" width="10.8515625" style="188" customWidth="1"/>
    <col min="6" max="7" width="9.7109375" style="188" customWidth="1"/>
    <col min="8" max="8" width="10.421875" style="188" customWidth="1"/>
    <col min="9" max="9" width="10.57421875" style="188" customWidth="1"/>
    <col min="10" max="10" width="9.7109375" style="188" customWidth="1"/>
    <col min="11" max="11" width="11.140625" style="188" customWidth="1"/>
    <col min="12" max="12" width="10.28125" style="188" customWidth="1"/>
    <col min="14" max="14" width="9.8515625" style="0" bestFit="1" customWidth="1"/>
  </cols>
  <sheetData>
    <row r="1" spans="1:12" ht="15.75">
      <c r="A1" s="494" t="s">
        <v>694</v>
      </c>
      <c r="B1" s="494"/>
      <c r="C1" s="494"/>
      <c r="D1" s="494"/>
      <c r="E1" s="494"/>
      <c r="F1" s="494"/>
      <c r="G1" s="494"/>
      <c r="H1" s="494"/>
      <c r="I1" s="494"/>
      <c r="J1" s="478"/>
      <c r="K1" s="478"/>
      <c r="L1" s="478"/>
    </row>
    <row r="2" spans="1:12" ht="15.75">
      <c r="A2" s="494"/>
      <c r="B2" s="494"/>
      <c r="C2" s="494"/>
      <c r="D2" s="494"/>
      <c r="E2" s="494"/>
      <c r="F2" s="494"/>
      <c r="G2" s="494"/>
      <c r="H2" s="494"/>
      <c r="I2" s="494"/>
      <c r="J2" s="478"/>
      <c r="K2" s="478"/>
      <c r="L2" s="478"/>
    </row>
    <row r="3" spans="1:12" ht="15.75">
      <c r="A3" s="635" t="s">
        <v>135</v>
      </c>
      <c r="B3" s="636"/>
      <c r="C3" s="636"/>
      <c r="D3" s="636"/>
      <c r="E3" s="636"/>
      <c r="F3" s="636"/>
      <c r="G3" s="636"/>
      <c r="H3" s="636"/>
      <c r="I3" s="636"/>
      <c r="J3" s="636"/>
      <c r="K3" s="636"/>
      <c r="L3" s="636"/>
    </row>
    <row r="4" spans="1:12" ht="15.75">
      <c r="A4" s="635" t="s">
        <v>674</v>
      </c>
      <c r="B4" s="636"/>
      <c r="C4" s="636"/>
      <c r="D4" s="636"/>
      <c r="E4" s="636"/>
      <c r="F4" s="636"/>
      <c r="G4" s="636"/>
      <c r="H4" s="636"/>
      <c r="I4" s="636"/>
      <c r="J4" s="636"/>
      <c r="K4" s="636"/>
      <c r="L4" s="636"/>
    </row>
    <row r="5" spans="1:12" ht="15.75">
      <c r="A5" s="635" t="s">
        <v>20</v>
      </c>
      <c r="B5" s="636"/>
      <c r="C5" s="636"/>
      <c r="D5" s="636"/>
      <c r="E5" s="636"/>
      <c r="F5" s="636"/>
      <c r="G5" s="636"/>
      <c r="H5" s="636"/>
      <c r="I5" s="636"/>
      <c r="J5" s="636"/>
      <c r="K5" s="636"/>
      <c r="L5" s="636"/>
    </row>
    <row r="6" spans="1:12" ht="12.75">
      <c r="A6" s="478"/>
      <c r="B6" s="478"/>
      <c r="C6" s="478"/>
      <c r="D6" s="478"/>
      <c r="E6" s="478"/>
      <c r="F6" s="478"/>
      <c r="G6" s="478"/>
      <c r="H6" s="478"/>
      <c r="I6" s="478"/>
      <c r="J6" s="478" t="s">
        <v>28</v>
      </c>
      <c r="K6" s="478"/>
      <c r="L6" s="478"/>
    </row>
    <row r="7" spans="1:12" ht="12.75">
      <c r="A7" s="480"/>
      <c r="B7" s="480"/>
      <c r="C7" s="590" t="s">
        <v>302</v>
      </c>
      <c r="D7" s="631" t="s">
        <v>40</v>
      </c>
      <c r="E7" s="632"/>
      <c r="F7" s="632"/>
      <c r="G7" s="632"/>
      <c r="H7" s="632"/>
      <c r="I7" s="631" t="s">
        <v>41</v>
      </c>
      <c r="J7" s="633"/>
      <c r="K7" s="634"/>
      <c r="L7" s="590" t="s">
        <v>193</v>
      </c>
    </row>
    <row r="8" spans="1:12" ht="12.75" customHeight="1">
      <c r="A8" s="481" t="s">
        <v>39</v>
      </c>
      <c r="B8" s="481"/>
      <c r="C8" s="591"/>
      <c r="D8" s="590" t="s">
        <v>83</v>
      </c>
      <c r="E8" s="590" t="s">
        <v>84</v>
      </c>
      <c r="F8" s="590" t="s">
        <v>106</v>
      </c>
      <c r="G8" s="637" t="s">
        <v>212</v>
      </c>
      <c r="H8" s="637" t="s">
        <v>188</v>
      </c>
      <c r="I8" s="590" t="s">
        <v>44</v>
      </c>
      <c r="J8" s="590" t="s">
        <v>43</v>
      </c>
      <c r="K8" s="628" t="s">
        <v>220</v>
      </c>
      <c r="L8" s="591"/>
    </row>
    <row r="9" spans="1:12" ht="12.75">
      <c r="A9" s="481" t="s">
        <v>42</v>
      </c>
      <c r="B9" s="481"/>
      <c r="C9" s="591"/>
      <c r="D9" s="591"/>
      <c r="E9" s="591"/>
      <c r="F9" s="591"/>
      <c r="G9" s="638"/>
      <c r="H9" s="638"/>
      <c r="I9" s="591"/>
      <c r="J9" s="591"/>
      <c r="K9" s="629"/>
      <c r="L9" s="591"/>
    </row>
    <row r="10" spans="1:12" ht="23.25" customHeight="1">
      <c r="A10" s="482"/>
      <c r="B10" s="482"/>
      <c r="C10" s="592"/>
      <c r="D10" s="592"/>
      <c r="E10" s="592"/>
      <c r="F10" s="592"/>
      <c r="G10" s="639"/>
      <c r="H10" s="639"/>
      <c r="I10" s="592"/>
      <c r="J10" s="592"/>
      <c r="K10" s="630"/>
      <c r="L10" s="592"/>
    </row>
    <row r="11" spans="1:12" ht="12.75">
      <c r="A11" s="480" t="s">
        <v>8</v>
      </c>
      <c r="B11" s="496"/>
      <c r="C11" s="497" t="s">
        <v>9</v>
      </c>
      <c r="D11" s="498" t="s">
        <v>10</v>
      </c>
      <c r="E11" s="497" t="s">
        <v>11</v>
      </c>
      <c r="F11" s="498" t="s">
        <v>12</v>
      </c>
      <c r="G11" s="497" t="s">
        <v>13</v>
      </c>
      <c r="H11" s="498" t="s">
        <v>14</v>
      </c>
      <c r="I11" s="495" t="s">
        <v>15</v>
      </c>
      <c r="J11" s="498" t="s">
        <v>16</v>
      </c>
      <c r="K11" s="497" t="s">
        <v>17</v>
      </c>
      <c r="L11" s="498" t="s">
        <v>18</v>
      </c>
    </row>
    <row r="12" spans="1:13" ht="12.75">
      <c r="A12" s="369" t="s">
        <v>219</v>
      </c>
      <c r="B12" s="369"/>
      <c r="C12" s="369"/>
      <c r="D12" s="499"/>
      <c r="E12" s="500"/>
      <c r="F12" s="501"/>
      <c r="G12" s="500"/>
      <c r="H12" s="501"/>
      <c r="I12" s="500"/>
      <c r="J12" s="502"/>
      <c r="K12" s="500"/>
      <c r="L12" s="501"/>
      <c r="M12" t="s">
        <v>309</v>
      </c>
    </row>
    <row r="13" spans="1:13" ht="12.75">
      <c r="A13" s="485" t="s">
        <v>46</v>
      </c>
      <c r="B13" s="503" t="s">
        <v>168</v>
      </c>
      <c r="C13" s="172">
        <f aca="true" t="shared" si="0" ref="C13:C18">SUM(D13:L13)</f>
        <v>43170</v>
      </c>
      <c r="D13" s="172">
        <v>32022</v>
      </c>
      <c r="E13" s="172">
        <v>6085</v>
      </c>
      <c r="F13" s="172">
        <v>1690</v>
      </c>
      <c r="G13" s="172"/>
      <c r="H13" s="172">
        <v>373</v>
      </c>
      <c r="I13" s="172">
        <v>0</v>
      </c>
      <c r="J13" s="172">
        <v>3000</v>
      </c>
      <c r="K13" s="172"/>
      <c r="L13" s="484">
        <v>0</v>
      </c>
      <c r="M13" s="146">
        <f>SUM(D13:L13)</f>
        <v>43170</v>
      </c>
    </row>
    <row r="14" spans="1:13" ht="12.75">
      <c r="A14" s="485" t="s">
        <v>613</v>
      </c>
      <c r="B14" s="503"/>
      <c r="C14" s="172">
        <f t="shared" si="0"/>
        <v>500</v>
      </c>
      <c r="D14" s="172"/>
      <c r="E14" s="172"/>
      <c r="F14" s="172"/>
      <c r="G14" s="172"/>
      <c r="H14" s="172"/>
      <c r="I14" s="172">
        <v>500</v>
      </c>
      <c r="J14" s="172"/>
      <c r="K14" s="172"/>
      <c r="L14" s="484"/>
      <c r="M14" s="146">
        <f aca="true" t="shared" si="1" ref="M14:M19">SUM(D14:L14)</f>
        <v>500</v>
      </c>
    </row>
    <row r="15" spans="1:13" ht="12.75">
      <c r="A15" s="485" t="s">
        <v>614</v>
      </c>
      <c r="B15" s="503"/>
      <c r="C15" s="172">
        <f t="shared" si="0"/>
        <v>910</v>
      </c>
      <c r="D15" s="172"/>
      <c r="E15" s="172"/>
      <c r="F15" s="172"/>
      <c r="G15" s="172"/>
      <c r="H15" s="172"/>
      <c r="I15" s="172">
        <v>910</v>
      </c>
      <c r="J15" s="172"/>
      <c r="K15" s="172"/>
      <c r="L15" s="484"/>
      <c r="M15" s="146">
        <f t="shared" si="1"/>
        <v>910</v>
      </c>
    </row>
    <row r="16" spans="1:13" ht="12.75">
      <c r="A16" s="485" t="s">
        <v>615</v>
      </c>
      <c r="B16" s="503"/>
      <c r="C16" s="172">
        <f t="shared" si="0"/>
        <v>560</v>
      </c>
      <c r="D16" s="172"/>
      <c r="E16" s="172"/>
      <c r="F16" s="172"/>
      <c r="G16" s="172"/>
      <c r="H16" s="172"/>
      <c r="I16" s="172">
        <v>560</v>
      </c>
      <c r="J16" s="172"/>
      <c r="K16" s="172"/>
      <c r="L16" s="484"/>
      <c r="M16" s="146">
        <f t="shared" si="1"/>
        <v>560</v>
      </c>
    </row>
    <row r="17" spans="1:13" ht="12.75">
      <c r="A17" s="485" t="s">
        <v>616</v>
      </c>
      <c r="B17" s="503"/>
      <c r="C17" s="172">
        <f t="shared" si="0"/>
        <v>649</v>
      </c>
      <c r="D17" s="172"/>
      <c r="E17" s="172"/>
      <c r="F17" s="172">
        <v>649</v>
      </c>
      <c r="G17" s="172"/>
      <c r="H17" s="172"/>
      <c r="I17" s="172"/>
      <c r="J17" s="172"/>
      <c r="K17" s="172"/>
      <c r="L17" s="484"/>
      <c r="M17" s="146">
        <f t="shared" si="1"/>
        <v>649</v>
      </c>
    </row>
    <row r="18" spans="1:13" ht="12.75">
      <c r="A18" s="485" t="s">
        <v>601</v>
      </c>
      <c r="B18" s="503"/>
      <c r="C18" s="172">
        <f t="shared" si="0"/>
        <v>2619</v>
      </c>
      <c r="D18" s="172"/>
      <c r="E18" s="172"/>
      <c r="F18" s="172">
        <f>SUM(F14:F17)</f>
        <v>649</v>
      </c>
      <c r="G18" s="172"/>
      <c r="H18" s="172"/>
      <c r="I18" s="172">
        <f>SUM(I14:I17)</f>
        <v>1970</v>
      </c>
      <c r="J18" s="172"/>
      <c r="K18" s="172"/>
      <c r="L18" s="484"/>
      <c r="M18" s="146">
        <f t="shared" si="1"/>
        <v>2619</v>
      </c>
    </row>
    <row r="19" spans="1:13" ht="12.75">
      <c r="A19" s="486" t="s">
        <v>568</v>
      </c>
      <c r="B19" s="504"/>
      <c r="C19" s="403">
        <f>C13+C18</f>
        <v>45789</v>
      </c>
      <c r="D19" s="403">
        <f>D13+D18</f>
        <v>32022</v>
      </c>
      <c r="E19" s="403">
        <f aca="true" t="shared" si="2" ref="E19:L19">E13+E18</f>
        <v>6085</v>
      </c>
      <c r="F19" s="403">
        <f t="shared" si="2"/>
        <v>2339</v>
      </c>
      <c r="G19" s="403">
        <f t="shared" si="2"/>
        <v>0</v>
      </c>
      <c r="H19" s="403">
        <f t="shared" si="2"/>
        <v>373</v>
      </c>
      <c r="I19" s="403">
        <f>I13+I18</f>
        <v>1970</v>
      </c>
      <c r="J19" s="403">
        <f t="shared" si="2"/>
        <v>3000</v>
      </c>
      <c r="K19" s="403">
        <f t="shared" si="2"/>
        <v>0</v>
      </c>
      <c r="L19" s="403">
        <f t="shared" si="2"/>
        <v>0</v>
      </c>
      <c r="M19" s="146">
        <f t="shared" si="1"/>
        <v>45789</v>
      </c>
    </row>
    <row r="20" spans="1:13" ht="12.75">
      <c r="A20" s="445" t="s">
        <v>304</v>
      </c>
      <c r="B20" s="503"/>
      <c r="C20" s="172"/>
      <c r="D20" s="172"/>
      <c r="E20" s="172"/>
      <c r="F20" s="172"/>
      <c r="G20" s="172"/>
      <c r="H20" s="172"/>
      <c r="I20" s="172"/>
      <c r="J20" s="172"/>
      <c r="K20" s="172"/>
      <c r="L20" s="484"/>
      <c r="M20" s="146">
        <f aca="true" t="shared" si="3" ref="M20:M175">SUM(D20:L20)</f>
        <v>0</v>
      </c>
    </row>
    <row r="21" spans="1:13" ht="12.75">
      <c r="A21" s="485" t="s">
        <v>46</v>
      </c>
      <c r="B21" s="503" t="s">
        <v>166</v>
      </c>
      <c r="C21" s="172">
        <f>SUM(D21:L21)</f>
        <v>1557</v>
      </c>
      <c r="D21" s="172"/>
      <c r="E21" s="172"/>
      <c r="F21" s="172">
        <v>1557</v>
      </c>
      <c r="G21" s="172"/>
      <c r="H21" s="172"/>
      <c r="I21" s="172"/>
      <c r="J21" s="172"/>
      <c r="K21" s="172"/>
      <c r="L21" s="484"/>
      <c r="M21" s="146">
        <f t="shared" si="3"/>
        <v>1557</v>
      </c>
    </row>
    <row r="22" spans="1:13" ht="12.75">
      <c r="A22" s="486" t="s">
        <v>568</v>
      </c>
      <c r="B22" s="504"/>
      <c r="C22" s="403">
        <f>SUM(D22:L22)</f>
        <v>1557</v>
      </c>
      <c r="D22" s="403"/>
      <c r="E22" s="403"/>
      <c r="F22" s="403">
        <f>F21</f>
        <v>1557</v>
      </c>
      <c r="G22" s="403"/>
      <c r="H22" s="403"/>
      <c r="I22" s="403"/>
      <c r="J22" s="403"/>
      <c r="K22" s="403"/>
      <c r="L22" s="505"/>
      <c r="M22" s="146">
        <f t="shared" si="3"/>
        <v>1557</v>
      </c>
    </row>
    <row r="23" spans="1:13" ht="12.75">
      <c r="A23" s="483" t="s">
        <v>322</v>
      </c>
      <c r="B23" s="481"/>
      <c r="C23" s="506"/>
      <c r="D23" s="172"/>
      <c r="E23" s="172"/>
      <c r="F23" s="172"/>
      <c r="G23" s="172"/>
      <c r="H23" s="172"/>
      <c r="I23" s="172"/>
      <c r="J23" s="172"/>
      <c r="K23" s="172"/>
      <c r="L23" s="484"/>
      <c r="M23" s="146">
        <f t="shared" si="3"/>
        <v>0</v>
      </c>
    </row>
    <row r="24" spans="1:13" ht="12.75">
      <c r="A24" s="485" t="s">
        <v>46</v>
      </c>
      <c r="B24" s="503" t="s">
        <v>166</v>
      </c>
      <c r="C24" s="172">
        <f>SUM(D24:L24)</f>
        <v>35169</v>
      </c>
      <c r="D24" s="172"/>
      <c r="E24" s="172">
        <v>0</v>
      </c>
      <c r="F24" s="172">
        <v>1419</v>
      </c>
      <c r="G24" s="172"/>
      <c r="H24" s="172">
        <v>0</v>
      </c>
      <c r="I24" s="172">
        <v>2000</v>
      </c>
      <c r="J24" s="172">
        <v>31750</v>
      </c>
      <c r="K24" s="172">
        <v>0</v>
      </c>
      <c r="L24" s="484"/>
      <c r="M24" s="146">
        <f t="shared" si="3"/>
        <v>35169</v>
      </c>
    </row>
    <row r="25" spans="1:13" ht="12.75">
      <c r="A25" s="485" t="s">
        <v>617</v>
      </c>
      <c r="B25" s="503"/>
      <c r="C25" s="172">
        <f>SUM(D25:L25)</f>
        <v>635</v>
      </c>
      <c r="D25" s="172"/>
      <c r="E25" s="172"/>
      <c r="F25" s="172">
        <v>635</v>
      </c>
      <c r="G25" s="172"/>
      <c r="H25" s="172"/>
      <c r="I25" s="172"/>
      <c r="J25" s="172"/>
      <c r="K25" s="172"/>
      <c r="L25" s="484"/>
      <c r="M25" s="146">
        <f t="shared" si="3"/>
        <v>635</v>
      </c>
    </row>
    <row r="26" spans="1:13" ht="12.75">
      <c r="A26" s="485" t="s">
        <v>601</v>
      </c>
      <c r="B26" s="503"/>
      <c r="C26" s="172">
        <f>SUM(D26:L26)</f>
        <v>635</v>
      </c>
      <c r="D26" s="172"/>
      <c r="E26" s="172"/>
      <c r="F26" s="172">
        <f>F25</f>
        <v>635</v>
      </c>
      <c r="G26" s="172"/>
      <c r="H26" s="172"/>
      <c r="I26" s="172"/>
      <c r="J26" s="172"/>
      <c r="K26" s="172"/>
      <c r="L26" s="484"/>
      <c r="M26" s="146">
        <f t="shared" si="3"/>
        <v>635</v>
      </c>
    </row>
    <row r="27" spans="1:13" ht="12.75">
      <c r="A27" s="486" t="s">
        <v>568</v>
      </c>
      <c r="B27" s="504"/>
      <c r="C27" s="403">
        <f>C24+C26</f>
        <v>35804</v>
      </c>
      <c r="D27" s="403">
        <f>SUM(D24+D26)</f>
        <v>0</v>
      </c>
      <c r="E27" s="403">
        <f aca="true" t="shared" si="4" ref="E27:L27">SUM(E24+E26)</f>
        <v>0</v>
      </c>
      <c r="F27" s="403">
        <f t="shared" si="4"/>
        <v>2054</v>
      </c>
      <c r="G27" s="403">
        <f t="shared" si="4"/>
        <v>0</v>
      </c>
      <c r="H27" s="403">
        <f t="shared" si="4"/>
        <v>0</v>
      </c>
      <c r="I27" s="403">
        <f t="shared" si="4"/>
        <v>2000</v>
      </c>
      <c r="J27" s="403">
        <f t="shared" si="4"/>
        <v>31750</v>
      </c>
      <c r="K27" s="403">
        <f t="shared" si="4"/>
        <v>0</v>
      </c>
      <c r="L27" s="403">
        <f t="shared" si="4"/>
        <v>0</v>
      </c>
      <c r="M27" s="146">
        <f t="shared" si="3"/>
        <v>35804</v>
      </c>
    </row>
    <row r="28" spans="1:13" ht="12.75">
      <c r="A28" s="483" t="s">
        <v>328</v>
      </c>
      <c r="B28" s="503"/>
      <c r="C28" s="172"/>
      <c r="D28" s="172"/>
      <c r="E28" s="172"/>
      <c r="F28" s="172"/>
      <c r="G28" s="172"/>
      <c r="H28" s="172"/>
      <c r="I28" s="172"/>
      <c r="J28" s="172"/>
      <c r="K28" s="172"/>
      <c r="L28" s="484"/>
      <c r="M28" s="146">
        <f t="shared" si="3"/>
        <v>0</v>
      </c>
    </row>
    <row r="29" spans="1:13" ht="12.75">
      <c r="A29" s="485" t="s">
        <v>46</v>
      </c>
      <c r="B29" s="503" t="s">
        <v>166</v>
      </c>
      <c r="C29" s="172">
        <f>SUM(D29:L29)</f>
        <v>0</v>
      </c>
      <c r="D29" s="172">
        <v>0</v>
      </c>
      <c r="E29" s="172">
        <v>0</v>
      </c>
      <c r="F29" s="172">
        <v>0</v>
      </c>
      <c r="G29" s="172"/>
      <c r="H29" s="172"/>
      <c r="I29" s="172"/>
      <c r="J29" s="172"/>
      <c r="K29" s="172"/>
      <c r="L29" s="484"/>
      <c r="M29" s="146">
        <f t="shared" si="3"/>
        <v>0</v>
      </c>
    </row>
    <row r="30" spans="1:13" ht="12.75">
      <c r="A30" s="486" t="s">
        <v>568</v>
      </c>
      <c r="B30" s="504"/>
      <c r="C30" s="403">
        <f>SUM(D30:L30)</f>
        <v>0</v>
      </c>
      <c r="D30" s="403"/>
      <c r="E30" s="403"/>
      <c r="F30" s="403"/>
      <c r="G30" s="403"/>
      <c r="H30" s="403"/>
      <c r="I30" s="403"/>
      <c r="J30" s="403"/>
      <c r="K30" s="403"/>
      <c r="L30" s="505"/>
      <c r="M30" s="146"/>
    </row>
    <row r="31" spans="1:13" ht="12.75">
      <c r="A31" s="483" t="s">
        <v>329</v>
      </c>
      <c r="B31" s="481"/>
      <c r="C31" s="506"/>
      <c r="D31" s="172"/>
      <c r="E31" s="172"/>
      <c r="F31" s="172"/>
      <c r="G31" s="172"/>
      <c r="H31" s="172"/>
      <c r="I31" s="172"/>
      <c r="J31" s="172"/>
      <c r="K31" s="172"/>
      <c r="L31" s="484"/>
      <c r="M31" s="146">
        <f t="shared" si="3"/>
        <v>0</v>
      </c>
    </row>
    <row r="32" spans="1:13" ht="12.75">
      <c r="A32" s="485" t="s">
        <v>46</v>
      </c>
      <c r="B32" s="503" t="s">
        <v>166</v>
      </c>
      <c r="C32" s="172">
        <f>SUM(D32:L32)</f>
        <v>77885</v>
      </c>
      <c r="D32" s="172">
        <v>360</v>
      </c>
      <c r="E32" s="172">
        <v>70</v>
      </c>
      <c r="F32" s="172">
        <v>59755</v>
      </c>
      <c r="G32" s="172">
        <v>0</v>
      </c>
      <c r="H32" s="172">
        <v>0</v>
      </c>
      <c r="I32" s="172">
        <v>11700</v>
      </c>
      <c r="J32" s="172">
        <v>6000</v>
      </c>
      <c r="K32" s="172">
        <v>0</v>
      </c>
      <c r="L32" s="484">
        <v>0</v>
      </c>
      <c r="M32" s="146">
        <f t="shared" si="3"/>
        <v>77885</v>
      </c>
    </row>
    <row r="33" spans="1:13" ht="12.75">
      <c r="A33" s="485" t="s">
        <v>618</v>
      </c>
      <c r="B33" s="503"/>
      <c r="C33" s="172">
        <f>SUM(D33:L33)</f>
        <v>2750</v>
      </c>
      <c r="D33" s="172"/>
      <c r="E33" s="172"/>
      <c r="F33" s="172">
        <v>2750</v>
      </c>
      <c r="G33" s="172"/>
      <c r="H33" s="172"/>
      <c r="I33" s="172"/>
      <c r="J33" s="172"/>
      <c r="K33" s="172"/>
      <c r="L33" s="484"/>
      <c r="M33" s="146">
        <f t="shared" si="3"/>
        <v>2750</v>
      </c>
    </row>
    <row r="34" spans="1:13" ht="12.75">
      <c r="A34" s="485" t="s">
        <v>619</v>
      </c>
      <c r="B34" s="503"/>
      <c r="C34" s="172">
        <f>SUM(D34:L34)</f>
        <v>2000</v>
      </c>
      <c r="D34" s="172"/>
      <c r="E34" s="172"/>
      <c r="F34" s="172">
        <v>2000</v>
      </c>
      <c r="G34" s="172"/>
      <c r="H34" s="172"/>
      <c r="I34" s="172"/>
      <c r="J34" s="172"/>
      <c r="K34" s="172"/>
      <c r="L34" s="484"/>
      <c r="M34" s="146">
        <f t="shared" si="3"/>
        <v>2000</v>
      </c>
    </row>
    <row r="35" spans="1:13" ht="12.75">
      <c r="A35" s="485" t="s">
        <v>610</v>
      </c>
      <c r="B35" s="503"/>
      <c r="C35" s="172">
        <f>SUM(D35:L35)</f>
        <v>4750</v>
      </c>
      <c r="D35" s="172"/>
      <c r="E35" s="172"/>
      <c r="F35" s="172">
        <f>SUM(F33:F34)</f>
        <v>4750</v>
      </c>
      <c r="G35" s="172"/>
      <c r="H35" s="172"/>
      <c r="I35" s="172"/>
      <c r="J35" s="172"/>
      <c r="K35" s="172"/>
      <c r="L35" s="484"/>
      <c r="M35" s="146">
        <f t="shared" si="3"/>
        <v>4750</v>
      </c>
    </row>
    <row r="36" spans="1:13" ht="12.75">
      <c r="A36" s="486" t="s">
        <v>568</v>
      </c>
      <c r="B36" s="504"/>
      <c r="C36" s="403">
        <f>C32+C35</f>
        <v>82635</v>
      </c>
      <c r="D36" s="403">
        <f>D32+D35</f>
        <v>360</v>
      </c>
      <c r="E36" s="403">
        <f aca="true" t="shared" si="5" ref="E36:L36">E32+E35</f>
        <v>70</v>
      </c>
      <c r="F36" s="403">
        <f t="shared" si="5"/>
        <v>64505</v>
      </c>
      <c r="G36" s="403">
        <f t="shared" si="5"/>
        <v>0</v>
      </c>
      <c r="H36" s="403">
        <f t="shared" si="5"/>
        <v>0</v>
      </c>
      <c r="I36" s="403">
        <f t="shared" si="5"/>
        <v>11700</v>
      </c>
      <c r="J36" s="403">
        <f t="shared" si="5"/>
        <v>6000</v>
      </c>
      <c r="K36" s="403">
        <f t="shared" si="5"/>
        <v>0</v>
      </c>
      <c r="L36" s="403">
        <f t="shared" si="5"/>
        <v>0</v>
      </c>
      <c r="M36" s="146">
        <f t="shared" si="3"/>
        <v>82635</v>
      </c>
    </row>
    <row r="37" spans="1:13" s="286" customFormat="1" ht="12.75">
      <c r="A37" s="483" t="s">
        <v>351</v>
      </c>
      <c r="B37" s="481"/>
      <c r="C37" s="172"/>
      <c r="D37" s="172"/>
      <c r="E37" s="172"/>
      <c r="F37" s="172"/>
      <c r="G37" s="172"/>
      <c r="H37" s="172"/>
      <c r="I37" s="172"/>
      <c r="J37" s="172"/>
      <c r="K37" s="172"/>
      <c r="L37" s="484"/>
      <c r="M37" s="285">
        <f t="shared" si="3"/>
        <v>0</v>
      </c>
    </row>
    <row r="38" spans="1:13" s="286" customFormat="1" ht="12.75">
      <c r="A38" s="485" t="s">
        <v>46</v>
      </c>
      <c r="B38" s="503" t="s">
        <v>166</v>
      </c>
      <c r="C38" s="172">
        <f>SUM(D38:L38)</f>
        <v>192</v>
      </c>
      <c r="D38" s="172"/>
      <c r="E38" s="172"/>
      <c r="F38" s="172">
        <v>192</v>
      </c>
      <c r="G38" s="172"/>
      <c r="H38" s="172"/>
      <c r="I38" s="172"/>
      <c r="J38" s="172"/>
      <c r="K38" s="172"/>
      <c r="L38" s="484"/>
      <c r="M38" s="285">
        <f t="shared" si="3"/>
        <v>192</v>
      </c>
    </row>
    <row r="39" spans="1:13" ht="12.75">
      <c r="A39" s="486" t="s">
        <v>568</v>
      </c>
      <c r="B39" s="504"/>
      <c r="C39" s="403">
        <f>SUM(D39:L39)</f>
        <v>192</v>
      </c>
      <c r="D39" s="403"/>
      <c r="E39" s="403"/>
      <c r="F39" s="403">
        <f>F38</f>
        <v>192</v>
      </c>
      <c r="G39" s="403"/>
      <c r="H39" s="403"/>
      <c r="I39" s="403"/>
      <c r="J39" s="403"/>
      <c r="K39" s="403"/>
      <c r="L39" s="505"/>
      <c r="M39" s="285">
        <f t="shared" si="3"/>
        <v>192</v>
      </c>
    </row>
    <row r="40" spans="1:13" s="286" customFormat="1" ht="12.75">
      <c r="A40" s="483" t="s">
        <v>331</v>
      </c>
      <c r="B40" s="481"/>
      <c r="C40" s="506"/>
      <c r="D40" s="172"/>
      <c r="E40" s="172"/>
      <c r="F40" s="172"/>
      <c r="G40" s="172"/>
      <c r="H40" s="507"/>
      <c r="I40" s="172"/>
      <c r="J40" s="172"/>
      <c r="K40" s="172"/>
      <c r="L40" s="484"/>
      <c r="M40" s="285">
        <f t="shared" si="3"/>
        <v>0</v>
      </c>
    </row>
    <row r="41" spans="1:13" s="286" customFormat="1" ht="12.75">
      <c r="A41" s="485" t="s">
        <v>46</v>
      </c>
      <c r="B41" s="503" t="s">
        <v>166</v>
      </c>
      <c r="C41" s="172">
        <f>SUM(D41:L41)</f>
        <v>57463</v>
      </c>
      <c r="D41" s="172"/>
      <c r="E41" s="172">
        <v>0</v>
      </c>
      <c r="F41" s="172">
        <v>0</v>
      </c>
      <c r="G41" s="172"/>
      <c r="H41" s="172">
        <v>0</v>
      </c>
      <c r="I41" s="172">
        <v>0</v>
      </c>
      <c r="J41" s="172">
        <v>0</v>
      </c>
      <c r="K41" s="172">
        <v>0</v>
      </c>
      <c r="L41" s="484">
        <v>57463</v>
      </c>
      <c r="M41" s="285">
        <f t="shared" si="3"/>
        <v>57463</v>
      </c>
    </row>
    <row r="42" spans="1:13" ht="12.75">
      <c r="A42" s="486" t="s">
        <v>568</v>
      </c>
      <c r="B42" s="504"/>
      <c r="C42" s="403">
        <f>SUM(D42:L42)</f>
        <v>57463</v>
      </c>
      <c r="D42" s="403"/>
      <c r="E42" s="403"/>
      <c r="F42" s="403"/>
      <c r="G42" s="403"/>
      <c r="H42" s="403"/>
      <c r="I42" s="403"/>
      <c r="J42" s="403"/>
      <c r="K42" s="403"/>
      <c r="L42" s="505">
        <f>L41</f>
        <v>57463</v>
      </c>
      <c r="M42" s="285">
        <f t="shared" si="3"/>
        <v>57463</v>
      </c>
    </row>
    <row r="43" spans="1:13" s="286" customFormat="1" ht="12.75">
      <c r="A43" s="483" t="s">
        <v>332</v>
      </c>
      <c r="B43" s="481"/>
      <c r="C43" s="172"/>
      <c r="D43" s="172"/>
      <c r="E43" s="172"/>
      <c r="F43" s="172"/>
      <c r="G43" s="172"/>
      <c r="H43" s="172"/>
      <c r="I43" s="172"/>
      <c r="J43" s="172"/>
      <c r="K43" s="172"/>
      <c r="L43" s="484"/>
      <c r="M43" s="285">
        <f t="shared" si="3"/>
        <v>0</v>
      </c>
    </row>
    <row r="44" spans="1:13" s="286" customFormat="1" ht="12.75">
      <c r="A44" s="485" t="s">
        <v>157</v>
      </c>
      <c r="B44" s="503" t="s">
        <v>166</v>
      </c>
      <c r="C44" s="172">
        <f>SUM(D44:L44)</f>
        <v>85893</v>
      </c>
      <c r="D44" s="172"/>
      <c r="E44" s="172"/>
      <c r="F44" s="172"/>
      <c r="G44" s="172"/>
      <c r="H44" s="172">
        <v>85893</v>
      </c>
      <c r="I44" s="172"/>
      <c r="J44" s="172"/>
      <c r="K44" s="172"/>
      <c r="L44" s="484"/>
      <c r="M44" s="285">
        <f t="shared" si="3"/>
        <v>85893</v>
      </c>
    </row>
    <row r="45" spans="1:13" ht="12.75">
      <c r="A45" s="486" t="s">
        <v>568</v>
      </c>
      <c r="B45" s="504"/>
      <c r="C45" s="403">
        <f>SUM(D45:L45)</f>
        <v>85893</v>
      </c>
      <c r="D45" s="403"/>
      <c r="E45" s="403"/>
      <c r="F45" s="403"/>
      <c r="G45" s="403"/>
      <c r="H45" s="403">
        <f>H44</f>
        <v>85893</v>
      </c>
      <c r="I45" s="403"/>
      <c r="J45" s="403"/>
      <c r="K45" s="403"/>
      <c r="L45" s="505"/>
      <c r="M45" s="285">
        <f t="shared" si="3"/>
        <v>85893</v>
      </c>
    </row>
    <row r="46" spans="1:13" ht="12.75">
      <c r="A46" s="483" t="s">
        <v>352</v>
      </c>
      <c r="B46" s="481"/>
      <c r="C46" s="506"/>
      <c r="D46" s="172"/>
      <c r="E46" s="172"/>
      <c r="F46" s="172"/>
      <c r="G46" s="172"/>
      <c r="H46" s="172"/>
      <c r="I46" s="172"/>
      <c r="J46" s="172"/>
      <c r="K46" s="172"/>
      <c r="L46" s="484"/>
      <c r="M46" s="146">
        <f t="shared" si="3"/>
        <v>0</v>
      </c>
    </row>
    <row r="47" spans="1:13" ht="12.75">
      <c r="A47" s="485" t="s">
        <v>165</v>
      </c>
      <c r="B47" s="503" t="s">
        <v>166</v>
      </c>
      <c r="C47" s="172">
        <f>SUM(D47:L47)</f>
        <v>139130</v>
      </c>
      <c r="D47" s="172"/>
      <c r="E47" s="172">
        <v>0</v>
      </c>
      <c r="F47" s="172">
        <v>0</v>
      </c>
      <c r="G47" s="172"/>
      <c r="H47" s="172">
        <v>139130</v>
      </c>
      <c r="I47" s="172">
        <v>0</v>
      </c>
      <c r="J47" s="172"/>
      <c r="K47" s="172">
        <v>0</v>
      </c>
      <c r="L47" s="484">
        <v>0</v>
      </c>
      <c r="M47" s="146">
        <f t="shared" si="3"/>
        <v>139130</v>
      </c>
    </row>
    <row r="48" spans="1:13" ht="12.75">
      <c r="A48" s="486" t="s">
        <v>568</v>
      </c>
      <c r="B48" s="504"/>
      <c r="C48" s="403">
        <f aca="true" t="shared" si="6" ref="C48:H48">C47</f>
        <v>139130</v>
      </c>
      <c r="D48" s="403">
        <f t="shared" si="6"/>
        <v>0</v>
      </c>
      <c r="E48" s="403">
        <f t="shared" si="6"/>
        <v>0</v>
      </c>
      <c r="F48" s="403">
        <f t="shared" si="6"/>
        <v>0</v>
      </c>
      <c r="G48" s="403">
        <f t="shared" si="6"/>
        <v>0</v>
      </c>
      <c r="H48" s="403">
        <f t="shared" si="6"/>
        <v>139130</v>
      </c>
      <c r="I48" s="403"/>
      <c r="J48" s="403"/>
      <c r="K48" s="403"/>
      <c r="L48" s="505"/>
      <c r="M48" s="146">
        <f t="shared" si="3"/>
        <v>139130</v>
      </c>
    </row>
    <row r="49" spans="1:13" ht="12.75">
      <c r="A49" s="483" t="s">
        <v>353</v>
      </c>
      <c r="B49" s="481"/>
      <c r="C49" s="506"/>
      <c r="D49" s="172"/>
      <c r="E49" s="172"/>
      <c r="F49" s="172"/>
      <c r="G49" s="172"/>
      <c r="H49" s="172"/>
      <c r="I49" s="172"/>
      <c r="J49" s="172"/>
      <c r="K49" s="172"/>
      <c r="L49" s="484"/>
      <c r="M49" s="146">
        <f t="shared" si="3"/>
        <v>0</v>
      </c>
    </row>
    <row r="50" spans="1:13" ht="12.75">
      <c r="A50" s="485" t="s">
        <v>157</v>
      </c>
      <c r="B50" s="503" t="s">
        <v>166</v>
      </c>
      <c r="C50" s="172">
        <f>SUM(D50:L50)</f>
        <v>52249</v>
      </c>
      <c r="D50" s="172">
        <v>42646</v>
      </c>
      <c r="E50" s="172">
        <v>4449</v>
      </c>
      <c r="F50" s="172">
        <v>5000</v>
      </c>
      <c r="G50" s="172"/>
      <c r="H50" s="172">
        <v>0</v>
      </c>
      <c r="I50" s="172">
        <v>154</v>
      </c>
      <c r="J50" s="172"/>
      <c r="K50" s="172">
        <v>0</v>
      </c>
      <c r="L50" s="484"/>
      <c r="M50" s="146">
        <f t="shared" si="3"/>
        <v>52249</v>
      </c>
    </row>
    <row r="51" spans="1:13" ht="12.75">
      <c r="A51" s="485" t="s">
        <v>620</v>
      </c>
      <c r="B51" s="503"/>
      <c r="C51" s="172">
        <f>SUM(D51:L51)</f>
        <v>0</v>
      </c>
      <c r="D51" s="172">
        <v>3000</v>
      </c>
      <c r="E51" s="172">
        <v>585</v>
      </c>
      <c r="F51" s="172">
        <v>-3585</v>
      </c>
      <c r="G51" s="172"/>
      <c r="H51" s="172"/>
      <c r="I51" s="172"/>
      <c r="J51" s="172"/>
      <c r="K51" s="172"/>
      <c r="L51" s="484"/>
      <c r="M51" s="146">
        <f t="shared" si="3"/>
        <v>0</v>
      </c>
    </row>
    <row r="52" spans="1:13" ht="12.75">
      <c r="A52" s="485" t="s">
        <v>621</v>
      </c>
      <c r="B52" s="503"/>
      <c r="C52" s="172">
        <f>SUM(D52:L52)</f>
        <v>1000</v>
      </c>
      <c r="D52" s="172"/>
      <c r="E52" s="172"/>
      <c r="F52" s="172">
        <v>1000</v>
      </c>
      <c r="G52" s="172"/>
      <c r="H52" s="172"/>
      <c r="I52" s="172"/>
      <c r="J52" s="172"/>
      <c r="K52" s="172"/>
      <c r="L52" s="484"/>
      <c r="M52" s="146">
        <f t="shared" si="3"/>
        <v>1000</v>
      </c>
    </row>
    <row r="53" spans="1:13" ht="12.75">
      <c r="A53" s="485" t="s">
        <v>610</v>
      </c>
      <c r="B53" s="503"/>
      <c r="C53" s="172">
        <f>SUM(D53:L53)</f>
        <v>1000</v>
      </c>
      <c r="D53" s="172">
        <f>SUM(D51:D52)</f>
        <v>3000</v>
      </c>
      <c r="E53" s="172">
        <f aca="true" t="shared" si="7" ref="E53:L53">SUM(E51:E52)</f>
        <v>585</v>
      </c>
      <c r="F53" s="172">
        <f t="shared" si="7"/>
        <v>-2585</v>
      </c>
      <c r="G53" s="172">
        <f t="shared" si="7"/>
        <v>0</v>
      </c>
      <c r="H53" s="172">
        <f t="shared" si="7"/>
        <v>0</v>
      </c>
      <c r="I53" s="172">
        <f t="shared" si="7"/>
        <v>0</v>
      </c>
      <c r="J53" s="172">
        <f t="shared" si="7"/>
        <v>0</v>
      </c>
      <c r="K53" s="172">
        <f t="shared" si="7"/>
        <v>0</v>
      </c>
      <c r="L53" s="172">
        <f t="shared" si="7"/>
        <v>0</v>
      </c>
      <c r="M53" s="146">
        <f t="shared" si="3"/>
        <v>1000</v>
      </c>
    </row>
    <row r="54" spans="1:13" ht="12.75">
      <c r="A54" s="486" t="s">
        <v>568</v>
      </c>
      <c r="B54" s="504"/>
      <c r="C54" s="403">
        <f>C50+C53</f>
        <v>53249</v>
      </c>
      <c r="D54" s="403">
        <f>D50+D53</f>
        <v>45646</v>
      </c>
      <c r="E54" s="403">
        <f aca="true" t="shared" si="8" ref="E54:L54">E50+E53</f>
        <v>5034</v>
      </c>
      <c r="F54" s="403">
        <f t="shared" si="8"/>
        <v>2415</v>
      </c>
      <c r="G54" s="403">
        <f t="shared" si="8"/>
        <v>0</v>
      </c>
      <c r="H54" s="403">
        <f t="shared" si="8"/>
        <v>0</v>
      </c>
      <c r="I54" s="403">
        <f t="shared" si="8"/>
        <v>154</v>
      </c>
      <c r="J54" s="403">
        <f t="shared" si="8"/>
        <v>0</v>
      </c>
      <c r="K54" s="403">
        <f t="shared" si="8"/>
        <v>0</v>
      </c>
      <c r="L54" s="403">
        <f t="shared" si="8"/>
        <v>0</v>
      </c>
      <c r="M54" s="146">
        <f t="shared" si="3"/>
        <v>53249</v>
      </c>
    </row>
    <row r="55" spans="1:13" s="153" customFormat="1" ht="12.75">
      <c r="A55" s="483" t="s">
        <v>335</v>
      </c>
      <c r="B55" s="481"/>
      <c r="C55" s="506"/>
      <c r="D55" s="172"/>
      <c r="E55" s="172"/>
      <c r="F55" s="172" t="s">
        <v>273</v>
      </c>
      <c r="G55" s="172"/>
      <c r="H55" s="172"/>
      <c r="I55" s="172"/>
      <c r="J55" s="172"/>
      <c r="K55" s="172"/>
      <c r="L55" s="484"/>
      <c r="M55" s="146">
        <f t="shared" si="3"/>
        <v>0</v>
      </c>
    </row>
    <row r="56" spans="1:13" s="153" customFormat="1" ht="12.75">
      <c r="A56" s="485" t="s">
        <v>46</v>
      </c>
      <c r="B56" s="503" t="s">
        <v>166</v>
      </c>
      <c r="C56" s="172">
        <f>SUM(D56:L56)</f>
        <v>9045</v>
      </c>
      <c r="D56" s="172"/>
      <c r="E56" s="172">
        <v>0</v>
      </c>
      <c r="F56" s="172">
        <v>9045</v>
      </c>
      <c r="G56" s="172"/>
      <c r="H56" s="172">
        <v>0</v>
      </c>
      <c r="I56" s="172">
        <v>0</v>
      </c>
      <c r="J56" s="172"/>
      <c r="K56" s="172"/>
      <c r="L56" s="484">
        <v>0</v>
      </c>
      <c r="M56" s="146">
        <f t="shared" si="3"/>
        <v>9045</v>
      </c>
    </row>
    <row r="57" spans="1:13" ht="12.75">
      <c r="A57" s="486" t="s">
        <v>568</v>
      </c>
      <c r="B57" s="504"/>
      <c r="C57" s="403">
        <f>SUM(D57:L57)</f>
        <v>9045</v>
      </c>
      <c r="D57" s="403"/>
      <c r="E57" s="403"/>
      <c r="F57" s="403">
        <f>F56</f>
        <v>9045</v>
      </c>
      <c r="G57" s="403"/>
      <c r="H57" s="403"/>
      <c r="I57" s="403"/>
      <c r="J57" s="403"/>
      <c r="K57" s="403"/>
      <c r="L57" s="505"/>
      <c r="M57" s="146">
        <f t="shared" si="3"/>
        <v>9045</v>
      </c>
    </row>
    <row r="58" spans="1:13" s="153" customFormat="1" ht="12.75">
      <c r="A58" s="483" t="s">
        <v>336</v>
      </c>
      <c r="B58" s="481"/>
      <c r="C58" s="506"/>
      <c r="D58" s="172"/>
      <c r="E58" s="172"/>
      <c r="F58" s="172"/>
      <c r="G58" s="172"/>
      <c r="H58" s="172"/>
      <c r="I58" s="172"/>
      <c r="J58" s="172"/>
      <c r="K58" s="172"/>
      <c r="L58" s="484"/>
      <c r="M58" s="146">
        <f t="shared" si="3"/>
        <v>0</v>
      </c>
    </row>
    <row r="59" spans="1:13" s="153" customFormat="1" ht="12.75">
      <c r="A59" s="485" t="s">
        <v>46</v>
      </c>
      <c r="B59" s="503" t="s">
        <v>166</v>
      </c>
      <c r="C59" s="172">
        <f>SUM(D59:L59)</f>
        <v>59040</v>
      </c>
      <c r="D59" s="172"/>
      <c r="E59" s="172">
        <v>0</v>
      </c>
      <c r="F59" s="172">
        <v>1500</v>
      </c>
      <c r="G59" s="172"/>
      <c r="H59" s="172">
        <v>0</v>
      </c>
      <c r="I59" s="172">
        <v>17540</v>
      </c>
      <c r="J59" s="172">
        <v>40000</v>
      </c>
      <c r="K59" s="172">
        <v>0</v>
      </c>
      <c r="L59" s="484">
        <v>0</v>
      </c>
      <c r="M59" s="146">
        <f t="shared" si="3"/>
        <v>59040</v>
      </c>
    </row>
    <row r="60" spans="1:13" s="153" customFormat="1" ht="12.75">
      <c r="A60" s="485" t="s">
        <v>654</v>
      </c>
      <c r="B60" s="503"/>
      <c r="C60" s="172">
        <f>SUM(D60:L60)</f>
        <v>-13000</v>
      </c>
      <c r="D60" s="172"/>
      <c r="E60" s="172"/>
      <c r="F60" s="172"/>
      <c r="G60" s="172"/>
      <c r="H60" s="172"/>
      <c r="I60" s="172"/>
      <c r="J60" s="172">
        <v>-13000</v>
      </c>
      <c r="K60" s="172"/>
      <c r="L60" s="484"/>
      <c r="M60" s="146">
        <f t="shared" si="3"/>
        <v>-13000</v>
      </c>
    </row>
    <row r="61" spans="1:13" s="153" customFormat="1" ht="12.75">
      <c r="A61" s="485" t="s">
        <v>655</v>
      </c>
      <c r="B61" s="503"/>
      <c r="C61" s="172">
        <f>SUM(D61:L61)</f>
        <v>28000</v>
      </c>
      <c r="D61" s="172"/>
      <c r="E61" s="172"/>
      <c r="F61" s="172"/>
      <c r="G61" s="172"/>
      <c r="H61" s="172"/>
      <c r="I61" s="172"/>
      <c r="J61" s="172">
        <v>28000</v>
      </c>
      <c r="K61" s="172"/>
      <c r="L61" s="484"/>
      <c r="M61" s="146">
        <f t="shared" si="3"/>
        <v>28000</v>
      </c>
    </row>
    <row r="62" spans="1:13" s="153" customFormat="1" ht="12.75">
      <c r="A62" s="485" t="s">
        <v>598</v>
      </c>
      <c r="B62" s="503"/>
      <c r="C62" s="172">
        <f>SUM(C60:C61)</f>
        <v>15000</v>
      </c>
      <c r="D62" s="172">
        <f aca="true" t="shared" si="9" ref="D62:L62">SUM(D60:D61)</f>
        <v>0</v>
      </c>
      <c r="E62" s="172">
        <f t="shared" si="9"/>
        <v>0</v>
      </c>
      <c r="F62" s="172">
        <f t="shared" si="9"/>
        <v>0</v>
      </c>
      <c r="G62" s="172">
        <f t="shared" si="9"/>
        <v>0</v>
      </c>
      <c r="H62" s="172">
        <f t="shared" si="9"/>
        <v>0</v>
      </c>
      <c r="I62" s="172">
        <f t="shared" si="9"/>
        <v>0</v>
      </c>
      <c r="J62" s="172">
        <f t="shared" si="9"/>
        <v>15000</v>
      </c>
      <c r="K62" s="172">
        <f t="shared" si="9"/>
        <v>0</v>
      </c>
      <c r="L62" s="172">
        <f t="shared" si="9"/>
        <v>0</v>
      </c>
      <c r="M62" s="146">
        <f t="shared" si="3"/>
        <v>15000</v>
      </c>
    </row>
    <row r="63" spans="1:13" ht="12.75">
      <c r="A63" s="486" t="s">
        <v>568</v>
      </c>
      <c r="B63" s="504"/>
      <c r="C63" s="403">
        <f>C59+C62</f>
        <v>74040</v>
      </c>
      <c r="D63" s="403">
        <f aca="true" t="shared" si="10" ref="D63:L63">D59+D62</f>
        <v>0</v>
      </c>
      <c r="E63" s="403">
        <f t="shared" si="10"/>
        <v>0</v>
      </c>
      <c r="F63" s="403">
        <f t="shared" si="10"/>
        <v>1500</v>
      </c>
      <c r="G63" s="403">
        <f t="shared" si="10"/>
        <v>0</v>
      </c>
      <c r="H63" s="403">
        <f t="shared" si="10"/>
        <v>0</v>
      </c>
      <c r="I63" s="403">
        <f t="shared" si="10"/>
        <v>17540</v>
      </c>
      <c r="J63" s="403">
        <f t="shared" si="10"/>
        <v>55000</v>
      </c>
      <c r="K63" s="403">
        <f t="shared" si="10"/>
        <v>0</v>
      </c>
      <c r="L63" s="403">
        <f t="shared" si="10"/>
        <v>0</v>
      </c>
      <c r="M63" s="146">
        <f t="shared" si="3"/>
        <v>74040</v>
      </c>
    </row>
    <row r="64" spans="1:13" ht="12.75">
      <c r="A64" s="483" t="s">
        <v>337</v>
      </c>
      <c r="B64" s="481"/>
      <c r="C64" s="506"/>
      <c r="D64" s="172"/>
      <c r="E64" s="172"/>
      <c r="F64" s="172"/>
      <c r="G64" s="172"/>
      <c r="H64" s="172"/>
      <c r="I64" s="172"/>
      <c r="J64" s="172"/>
      <c r="K64" s="172"/>
      <c r="L64" s="484"/>
      <c r="M64" s="146">
        <f t="shared" si="3"/>
        <v>0</v>
      </c>
    </row>
    <row r="65" spans="1:13" ht="12.75">
      <c r="A65" s="485" t="s">
        <v>46</v>
      </c>
      <c r="B65" s="503" t="s">
        <v>166</v>
      </c>
      <c r="C65" s="172">
        <f>SUM(D65:L65)</f>
        <v>55183</v>
      </c>
      <c r="D65" s="172"/>
      <c r="E65" s="172">
        <v>0</v>
      </c>
      <c r="F65" s="172">
        <v>53183</v>
      </c>
      <c r="G65" s="172"/>
      <c r="H65" s="172">
        <v>0</v>
      </c>
      <c r="I65" s="172">
        <v>2000</v>
      </c>
      <c r="J65" s="172">
        <v>0</v>
      </c>
      <c r="K65" s="172"/>
      <c r="L65" s="484">
        <v>0</v>
      </c>
      <c r="M65" s="146">
        <f t="shared" si="3"/>
        <v>55183</v>
      </c>
    </row>
    <row r="66" spans="1:13" ht="12.75">
      <c r="A66" s="485" t="s">
        <v>680</v>
      </c>
      <c r="B66" s="503"/>
      <c r="C66" s="172">
        <f>SUM(D66:L66)</f>
        <v>10000</v>
      </c>
      <c r="D66" s="172"/>
      <c r="E66" s="172"/>
      <c r="F66" s="172">
        <v>10000</v>
      </c>
      <c r="G66" s="172"/>
      <c r="H66" s="172"/>
      <c r="I66" s="172"/>
      <c r="J66" s="172"/>
      <c r="K66" s="172"/>
      <c r="L66" s="484"/>
      <c r="M66" s="146"/>
    </row>
    <row r="67" spans="1:13" ht="12.75">
      <c r="A67" s="485" t="s">
        <v>610</v>
      </c>
      <c r="B67" s="503"/>
      <c r="C67" s="172">
        <f>SUM(D67:L67)</f>
        <v>10000</v>
      </c>
      <c r="D67" s="172"/>
      <c r="E67" s="172"/>
      <c r="F67" s="172">
        <f>F66</f>
        <v>10000</v>
      </c>
      <c r="G67" s="172"/>
      <c r="H67" s="172"/>
      <c r="I67" s="172"/>
      <c r="J67" s="172"/>
      <c r="K67" s="172"/>
      <c r="L67" s="484"/>
      <c r="M67" s="146"/>
    </row>
    <row r="68" spans="1:13" ht="12.75">
      <c r="A68" s="486" t="s">
        <v>568</v>
      </c>
      <c r="B68" s="504"/>
      <c r="C68" s="403">
        <f>C67+C65</f>
        <v>65183</v>
      </c>
      <c r="D68" s="403">
        <f aca="true" t="shared" si="11" ref="D68:L68">D65</f>
        <v>0</v>
      </c>
      <c r="E68" s="403">
        <f t="shared" si="11"/>
        <v>0</v>
      </c>
      <c r="F68" s="403">
        <f>F67+F65</f>
        <v>63183</v>
      </c>
      <c r="G68" s="403">
        <f t="shared" si="11"/>
        <v>0</v>
      </c>
      <c r="H68" s="403">
        <f t="shared" si="11"/>
        <v>0</v>
      </c>
      <c r="I68" s="403">
        <f t="shared" si="11"/>
        <v>2000</v>
      </c>
      <c r="J68" s="403">
        <f t="shared" si="11"/>
        <v>0</v>
      </c>
      <c r="K68" s="403">
        <f t="shared" si="11"/>
        <v>0</v>
      </c>
      <c r="L68" s="403">
        <f t="shared" si="11"/>
        <v>0</v>
      </c>
      <c r="M68" s="146">
        <f t="shared" si="3"/>
        <v>65183</v>
      </c>
    </row>
    <row r="69" spans="1:13" ht="12.75">
      <c r="A69" s="483" t="s">
        <v>338</v>
      </c>
      <c r="B69" s="503"/>
      <c r="C69" s="172"/>
      <c r="D69" s="172"/>
      <c r="E69" s="172"/>
      <c r="F69" s="172"/>
      <c r="G69" s="172"/>
      <c r="H69" s="172"/>
      <c r="I69" s="172"/>
      <c r="J69" s="172"/>
      <c r="K69" s="172"/>
      <c r="L69" s="484"/>
      <c r="M69" s="146">
        <f t="shared" si="3"/>
        <v>0</v>
      </c>
    </row>
    <row r="70" spans="1:13" ht="12.75">
      <c r="A70" s="485" t="s">
        <v>46</v>
      </c>
      <c r="B70" s="503" t="s">
        <v>167</v>
      </c>
      <c r="C70" s="172">
        <f>SUM(D70:L70)</f>
        <v>596447</v>
      </c>
      <c r="D70" s="172"/>
      <c r="E70" s="172"/>
      <c r="F70" s="172">
        <v>2447</v>
      </c>
      <c r="G70" s="172"/>
      <c r="H70" s="172">
        <v>6000</v>
      </c>
      <c r="I70" s="172">
        <v>588000</v>
      </c>
      <c r="J70" s="172"/>
      <c r="K70" s="172"/>
      <c r="L70" s="484"/>
      <c r="M70" s="146">
        <f t="shared" si="3"/>
        <v>596447</v>
      </c>
    </row>
    <row r="71" spans="1:13" ht="12.75">
      <c r="A71" s="486" t="s">
        <v>568</v>
      </c>
      <c r="B71" s="504"/>
      <c r="C71" s="403">
        <f>SUM(D71:L71)</f>
        <v>596447</v>
      </c>
      <c r="D71" s="403">
        <f>D70</f>
        <v>0</v>
      </c>
      <c r="E71" s="403">
        <f aca="true" t="shared" si="12" ref="E71:L71">E70</f>
        <v>0</v>
      </c>
      <c r="F71" s="403">
        <f t="shared" si="12"/>
        <v>2447</v>
      </c>
      <c r="G71" s="403">
        <f t="shared" si="12"/>
        <v>0</v>
      </c>
      <c r="H71" s="403">
        <f t="shared" si="12"/>
        <v>6000</v>
      </c>
      <c r="I71" s="403">
        <f t="shared" si="12"/>
        <v>588000</v>
      </c>
      <c r="J71" s="403">
        <f t="shared" si="12"/>
        <v>0</v>
      </c>
      <c r="K71" s="403">
        <f t="shared" si="12"/>
        <v>0</v>
      </c>
      <c r="L71" s="403">
        <f t="shared" si="12"/>
        <v>0</v>
      </c>
      <c r="M71" s="146">
        <f t="shared" si="3"/>
        <v>596447</v>
      </c>
    </row>
    <row r="72" spans="1:13" ht="12.75">
      <c r="A72" s="445" t="s">
        <v>339</v>
      </c>
      <c r="B72" s="508"/>
      <c r="C72" s="509"/>
      <c r="D72" s="172"/>
      <c r="E72" s="172"/>
      <c r="F72" s="172"/>
      <c r="G72" s="172"/>
      <c r="H72" s="172"/>
      <c r="I72" s="172"/>
      <c r="J72" s="172"/>
      <c r="K72" s="172"/>
      <c r="L72" s="484"/>
      <c r="M72" s="146">
        <f t="shared" si="3"/>
        <v>0</v>
      </c>
    </row>
    <row r="73" spans="1:13" ht="12.75">
      <c r="A73" s="485" t="s">
        <v>35</v>
      </c>
      <c r="B73" s="503" t="s">
        <v>166</v>
      </c>
      <c r="C73" s="172">
        <f>SUM(D73:L73)</f>
        <v>13481</v>
      </c>
      <c r="D73" s="172"/>
      <c r="E73" s="172">
        <v>0</v>
      </c>
      <c r="F73" s="172">
        <v>10681</v>
      </c>
      <c r="G73" s="172"/>
      <c r="H73" s="172">
        <v>2800</v>
      </c>
      <c r="I73" s="172">
        <v>0</v>
      </c>
      <c r="J73" s="172">
        <v>0</v>
      </c>
      <c r="K73" s="172"/>
      <c r="L73" s="484">
        <v>0</v>
      </c>
      <c r="M73" s="146">
        <f t="shared" si="3"/>
        <v>13481</v>
      </c>
    </row>
    <row r="74" spans="1:13" ht="12.75">
      <c r="A74" s="486" t="s">
        <v>568</v>
      </c>
      <c r="B74" s="504"/>
      <c r="C74" s="403">
        <f>SUM(D74:L74)</f>
        <v>13481</v>
      </c>
      <c r="D74" s="403"/>
      <c r="E74" s="403"/>
      <c r="F74" s="403">
        <f>F73</f>
        <v>10681</v>
      </c>
      <c r="G74" s="403">
        <f aca="true" t="shared" si="13" ref="G74:L74">G73</f>
        <v>0</v>
      </c>
      <c r="H74" s="403">
        <f t="shared" si="13"/>
        <v>2800</v>
      </c>
      <c r="I74" s="403">
        <f t="shared" si="13"/>
        <v>0</v>
      </c>
      <c r="J74" s="403">
        <f t="shared" si="13"/>
        <v>0</v>
      </c>
      <c r="K74" s="403">
        <f t="shared" si="13"/>
        <v>0</v>
      </c>
      <c r="L74" s="403">
        <f t="shared" si="13"/>
        <v>0</v>
      </c>
      <c r="M74" s="146"/>
    </row>
    <row r="75" spans="1:13" ht="12.75">
      <c r="A75" s="445" t="s">
        <v>340</v>
      </c>
      <c r="B75" s="508"/>
      <c r="C75" s="509"/>
      <c r="D75" s="172"/>
      <c r="E75" s="172"/>
      <c r="F75" s="172"/>
      <c r="G75" s="172"/>
      <c r="H75" s="172"/>
      <c r="I75" s="172"/>
      <c r="J75" s="172"/>
      <c r="K75" s="172"/>
      <c r="L75" s="484"/>
      <c r="M75" s="146">
        <f t="shared" si="3"/>
        <v>0</v>
      </c>
    </row>
    <row r="76" spans="1:13" ht="12.75">
      <c r="A76" s="485" t="s">
        <v>35</v>
      </c>
      <c r="B76" s="503" t="s">
        <v>166</v>
      </c>
      <c r="C76" s="172">
        <f>SUM(D76:L76)</f>
        <v>6100</v>
      </c>
      <c r="D76" s="172"/>
      <c r="E76" s="172">
        <v>0</v>
      </c>
      <c r="F76" s="172">
        <v>6100</v>
      </c>
      <c r="G76" s="172"/>
      <c r="H76" s="172">
        <v>0</v>
      </c>
      <c r="I76" s="172">
        <v>0</v>
      </c>
      <c r="J76" s="172">
        <v>0</v>
      </c>
      <c r="K76" s="172">
        <v>0</v>
      </c>
      <c r="L76" s="484">
        <v>0</v>
      </c>
      <c r="M76" s="146">
        <f t="shared" si="3"/>
        <v>6100</v>
      </c>
    </row>
    <row r="77" spans="1:13" ht="12.75">
      <c r="A77" s="486" t="s">
        <v>568</v>
      </c>
      <c r="B77" s="504"/>
      <c r="C77" s="403">
        <f>SUM(D77:L77)</f>
        <v>6100</v>
      </c>
      <c r="D77" s="403"/>
      <c r="E77" s="403"/>
      <c r="F77" s="403">
        <f>F76</f>
        <v>6100</v>
      </c>
      <c r="G77" s="403"/>
      <c r="H77" s="403"/>
      <c r="I77" s="403"/>
      <c r="J77" s="403"/>
      <c r="K77" s="403"/>
      <c r="L77" s="505"/>
      <c r="M77" s="146"/>
    </row>
    <row r="78" spans="1:13" ht="12.75">
      <c r="A78" s="445" t="s">
        <v>341</v>
      </c>
      <c r="B78" s="508"/>
      <c r="C78" s="509"/>
      <c r="D78" s="172"/>
      <c r="E78" s="172"/>
      <c r="F78" s="172"/>
      <c r="G78" s="172"/>
      <c r="H78" s="172"/>
      <c r="I78" s="172"/>
      <c r="J78" s="172"/>
      <c r="K78" s="172"/>
      <c r="L78" s="484"/>
      <c r="M78" s="146">
        <f t="shared" si="3"/>
        <v>0</v>
      </c>
    </row>
    <row r="79" spans="1:13" ht="12.75">
      <c r="A79" s="485" t="s">
        <v>35</v>
      </c>
      <c r="B79" s="503" t="s">
        <v>166</v>
      </c>
      <c r="C79" s="172">
        <f>SUM(D79:L79)</f>
        <v>2000</v>
      </c>
      <c r="D79" s="172"/>
      <c r="E79" s="172">
        <v>0</v>
      </c>
      <c r="F79" s="172">
        <v>0</v>
      </c>
      <c r="G79" s="172"/>
      <c r="H79" s="172"/>
      <c r="I79" s="172">
        <v>2000</v>
      </c>
      <c r="J79" s="172">
        <v>0</v>
      </c>
      <c r="K79" s="172">
        <v>0</v>
      </c>
      <c r="L79" s="484"/>
      <c r="M79" s="146">
        <f t="shared" si="3"/>
        <v>2000</v>
      </c>
    </row>
    <row r="80" spans="1:13" ht="12.75">
      <c r="A80" s="486" t="s">
        <v>568</v>
      </c>
      <c r="B80" s="504"/>
      <c r="C80" s="403">
        <f>SUM(D80:L80)</f>
        <v>2000</v>
      </c>
      <c r="D80" s="403"/>
      <c r="E80" s="403"/>
      <c r="F80" s="403"/>
      <c r="G80" s="403"/>
      <c r="H80" s="403"/>
      <c r="I80" s="403">
        <f>I79</f>
        <v>2000</v>
      </c>
      <c r="J80" s="403"/>
      <c r="K80" s="403"/>
      <c r="L80" s="505"/>
      <c r="M80" s="146"/>
    </row>
    <row r="81" spans="1:13" ht="12.75">
      <c r="A81" s="445" t="s">
        <v>342</v>
      </c>
      <c r="B81" s="508"/>
      <c r="C81" s="509"/>
      <c r="D81" s="172"/>
      <c r="E81" s="172"/>
      <c r="F81" s="172"/>
      <c r="G81" s="172"/>
      <c r="H81" s="172"/>
      <c r="I81" s="172"/>
      <c r="J81" s="172"/>
      <c r="K81" s="172"/>
      <c r="L81" s="484"/>
      <c r="M81" s="146">
        <f t="shared" si="3"/>
        <v>0</v>
      </c>
    </row>
    <row r="82" spans="1:13" ht="12.75">
      <c r="A82" s="485" t="s">
        <v>35</v>
      </c>
      <c r="B82" s="503" t="s">
        <v>166</v>
      </c>
      <c r="C82" s="172">
        <f>SUM(D82:L82)</f>
        <v>52576</v>
      </c>
      <c r="D82" s="172"/>
      <c r="E82" s="172">
        <v>0</v>
      </c>
      <c r="F82" s="172">
        <v>29076</v>
      </c>
      <c r="G82" s="172">
        <v>0</v>
      </c>
      <c r="H82" s="172">
        <v>0</v>
      </c>
      <c r="I82" s="172">
        <v>23500</v>
      </c>
      <c r="J82" s="172">
        <v>0</v>
      </c>
      <c r="K82" s="172">
        <v>0</v>
      </c>
      <c r="L82" s="484">
        <v>0</v>
      </c>
      <c r="M82" s="146">
        <f t="shared" si="3"/>
        <v>52576</v>
      </c>
    </row>
    <row r="83" spans="1:13" ht="12.75">
      <c r="A83" s="485" t="s">
        <v>681</v>
      </c>
      <c r="B83" s="503"/>
      <c r="C83" s="172">
        <f>SUM(D83:L83)</f>
        <v>5000</v>
      </c>
      <c r="D83" s="172"/>
      <c r="E83" s="172"/>
      <c r="F83" s="172"/>
      <c r="G83" s="172"/>
      <c r="H83" s="172"/>
      <c r="I83" s="172">
        <v>5000</v>
      </c>
      <c r="J83" s="172"/>
      <c r="K83" s="172"/>
      <c r="L83" s="484"/>
      <c r="M83" s="146"/>
    </row>
    <row r="84" spans="1:13" ht="12.75">
      <c r="A84" s="485" t="s">
        <v>610</v>
      </c>
      <c r="B84" s="503"/>
      <c r="C84" s="172">
        <f>SUM(D84:L84)</f>
        <v>5000</v>
      </c>
      <c r="D84" s="172"/>
      <c r="E84" s="172"/>
      <c r="F84" s="172"/>
      <c r="G84" s="172"/>
      <c r="H84" s="172"/>
      <c r="I84" s="172">
        <f>I83</f>
        <v>5000</v>
      </c>
      <c r="J84" s="172"/>
      <c r="K84" s="172"/>
      <c r="L84" s="484"/>
      <c r="M84" s="146"/>
    </row>
    <row r="85" spans="1:13" ht="12.75">
      <c r="A85" s="486" t="s">
        <v>568</v>
      </c>
      <c r="B85" s="504"/>
      <c r="C85" s="403">
        <f>C84+C82</f>
        <v>57576</v>
      </c>
      <c r="D85" s="403">
        <f aca="true" t="shared" si="14" ref="D85:L85">D84+D82</f>
        <v>0</v>
      </c>
      <c r="E85" s="403">
        <f t="shared" si="14"/>
        <v>0</v>
      </c>
      <c r="F85" s="403">
        <f t="shared" si="14"/>
        <v>29076</v>
      </c>
      <c r="G85" s="403">
        <f t="shared" si="14"/>
        <v>0</v>
      </c>
      <c r="H85" s="403">
        <f t="shared" si="14"/>
        <v>0</v>
      </c>
      <c r="I85" s="403">
        <f t="shared" si="14"/>
        <v>28500</v>
      </c>
      <c r="J85" s="403">
        <f t="shared" si="14"/>
        <v>0</v>
      </c>
      <c r="K85" s="403">
        <f t="shared" si="14"/>
        <v>0</v>
      </c>
      <c r="L85" s="403">
        <f t="shared" si="14"/>
        <v>0</v>
      </c>
      <c r="M85" s="146"/>
    </row>
    <row r="86" spans="1:13" ht="12.75">
      <c r="A86" s="445" t="s">
        <v>343</v>
      </c>
      <c r="B86" s="508"/>
      <c r="C86" s="509"/>
      <c r="D86" s="172"/>
      <c r="E86" s="172"/>
      <c r="F86" s="172"/>
      <c r="G86" s="172"/>
      <c r="H86" s="172"/>
      <c r="I86" s="172"/>
      <c r="J86" s="172"/>
      <c r="K86" s="172"/>
      <c r="L86" s="484"/>
      <c r="M86" s="146">
        <f t="shared" si="3"/>
        <v>0</v>
      </c>
    </row>
    <row r="87" spans="1:13" ht="12.75">
      <c r="A87" s="485" t="s">
        <v>35</v>
      </c>
      <c r="B87" s="503" t="s">
        <v>166</v>
      </c>
      <c r="C87" s="172">
        <f>SUM(D87:L87)</f>
        <v>41662</v>
      </c>
      <c r="D87" s="172"/>
      <c r="E87" s="172">
        <v>0</v>
      </c>
      <c r="F87" s="172">
        <v>35662</v>
      </c>
      <c r="G87" s="172">
        <v>0</v>
      </c>
      <c r="H87" s="172">
        <v>0</v>
      </c>
      <c r="I87" s="172">
        <v>6000</v>
      </c>
      <c r="J87" s="172">
        <v>0</v>
      </c>
      <c r="K87" s="172">
        <v>0</v>
      </c>
      <c r="L87" s="484">
        <v>0</v>
      </c>
      <c r="M87" s="146">
        <f t="shared" si="3"/>
        <v>41662</v>
      </c>
    </row>
    <row r="88" spans="1:13" ht="12.75">
      <c r="A88" s="486" t="s">
        <v>568</v>
      </c>
      <c r="B88" s="504"/>
      <c r="C88" s="403">
        <f>SUM(D88:L88)</f>
        <v>41662</v>
      </c>
      <c r="D88" s="403"/>
      <c r="E88" s="403"/>
      <c r="F88" s="403">
        <f>F87</f>
        <v>35662</v>
      </c>
      <c r="G88" s="403">
        <f aca="true" t="shared" si="15" ref="G88:L88">G87</f>
        <v>0</v>
      </c>
      <c r="H88" s="403">
        <f t="shared" si="15"/>
        <v>0</v>
      </c>
      <c r="I88" s="403">
        <f t="shared" si="15"/>
        <v>6000</v>
      </c>
      <c r="J88" s="403">
        <f t="shared" si="15"/>
        <v>0</v>
      </c>
      <c r="K88" s="403">
        <f t="shared" si="15"/>
        <v>0</v>
      </c>
      <c r="L88" s="403">
        <f t="shared" si="15"/>
        <v>0</v>
      </c>
      <c r="M88" s="146"/>
    </row>
    <row r="89" spans="1:13" ht="12.75">
      <c r="A89" s="445" t="s">
        <v>344</v>
      </c>
      <c r="B89" s="508"/>
      <c r="C89" s="509"/>
      <c r="D89" s="172"/>
      <c r="E89" s="172"/>
      <c r="F89" s="172"/>
      <c r="G89" s="172"/>
      <c r="H89" s="172"/>
      <c r="I89" s="172"/>
      <c r="J89" s="172"/>
      <c r="K89" s="172"/>
      <c r="L89" s="484"/>
      <c r="M89" s="146">
        <f t="shared" si="3"/>
        <v>0</v>
      </c>
    </row>
    <row r="90" spans="1:13" ht="12.75">
      <c r="A90" s="485" t="s">
        <v>35</v>
      </c>
      <c r="B90" s="503" t="s">
        <v>166</v>
      </c>
      <c r="C90" s="172">
        <f>SUM(D90:L90)</f>
        <v>1089858</v>
      </c>
      <c r="D90" s="172">
        <v>4064</v>
      </c>
      <c r="E90" s="172">
        <v>772</v>
      </c>
      <c r="F90" s="172">
        <v>189968</v>
      </c>
      <c r="G90" s="172"/>
      <c r="H90" s="172">
        <v>851254</v>
      </c>
      <c r="I90" s="172">
        <v>43000</v>
      </c>
      <c r="J90" s="172">
        <v>0</v>
      </c>
      <c r="K90" s="172">
        <v>800</v>
      </c>
      <c r="L90" s="484">
        <v>0</v>
      </c>
      <c r="M90" s="146">
        <f t="shared" si="3"/>
        <v>1089858</v>
      </c>
    </row>
    <row r="91" spans="1:13" ht="12.75">
      <c r="A91" s="485" t="s">
        <v>622</v>
      </c>
      <c r="B91" s="503"/>
      <c r="C91" s="172">
        <f aca="true" t="shared" si="16" ref="C91:C97">SUM(D91:L91)</f>
        <v>229</v>
      </c>
      <c r="D91" s="172"/>
      <c r="E91" s="172"/>
      <c r="F91" s="172">
        <v>229</v>
      </c>
      <c r="G91" s="172"/>
      <c r="H91" s="172"/>
      <c r="I91" s="172"/>
      <c r="J91" s="172"/>
      <c r="K91" s="172"/>
      <c r="L91" s="484"/>
      <c r="M91" s="146">
        <f t="shared" si="3"/>
        <v>229</v>
      </c>
    </row>
    <row r="92" spans="1:13" ht="12.75">
      <c r="A92" s="485" t="s">
        <v>623</v>
      </c>
      <c r="B92" s="503"/>
      <c r="C92" s="172">
        <f t="shared" si="16"/>
        <v>500</v>
      </c>
      <c r="D92" s="172"/>
      <c r="E92" s="172"/>
      <c r="F92" s="172">
        <v>500</v>
      </c>
      <c r="G92" s="172"/>
      <c r="H92" s="172"/>
      <c r="I92" s="172"/>
      <c r="J92" s="172"/>
      <c r="K92" s="172"/>
      <c r="L92" s="484"/>
      <c r="M92" s="146">
        <f t="shared" si="3"/>
        <v>500</v>
      </c>
    </row>
    <row r="93" spans="1:13" ht="12.75">
      <c r="A93" s="485" t="s">
        <v>624</v>
      </c>
      <c r="B93" s="503"/>
      <c r="C93" s="172">
        <f t="shared" si="16"/>
        <v>3300</v>
      </c>
      <c r="D93" s="172"/>
      <c r="E93" s="172"/>
      <c r="F93" s="172">
        <v>3300</v>
      </c>
      <c r="G93" s="172"/>
      <c r="H93" s="172"/>
      <c r="I93" s="172"/>
      <c r="J93" s="172"/>
      <c r="K93" s="172"/>
      <c r="L93" s="484"/>
      <c r="M93" s="146">
        <f t="shared" si="3"/>
        <v>3300</v>
      </c>
    </row>
    <row r="94" spans="1:13" ht="12.75">
      <c r="A94" s="485" t="s">
        <v>625</v>
      </c>
      <c r="B94" s="503"/>
      <c r="C94" s="172">
        <f t="shared" si="16"/>
        <v>0</v>
      </c>
      <c r="D94" s="172"/>
      <c r="E94" s="172"/>
      <c r="F94" s="172"/>
      <c r="G94" s="172"/>
      <c r="H94" s="172">
        <v>3000</v>
      </c>
      <c r="I94" s="172">
        <v>-3000</v>
      </c>
      <c r="J94" s="172"/>
      <c r="K94" s="172"/>
      <c r="L94" s="484"/>
      <c r="M94" s="146">
        <f t="shared" si="3"/>
        <v>0</v>
      </c>
    </row>
    <row r="95" spans="1:13" ht="12.75">
      <c r="A95" s="485" t="s">
        <v>626</v>
      </c>
      <c r="B95" s="503"/>
      <c r="C95" s="172">
        <f t="shared" si="16"/>
        <v>1000</v>
      </c>
      <c r="D95" s="172"/>
      <c r="E95" s="172"/>
      <c r="F95" s="172"/>
      <c r="G95" s="172"/>
      <c r="H95" s="172">
        <v>1000</v>
      </c>
      <c r="I95" s="172"/>
      <c r="J95" s="172"/>
      <c r="K95" s="172"/>
      <c r="L95" s="484"/>
      <c r="M95" s="146">
        <f t="shared" si="3"/>
        <v>1000</v>
      </c>
    </row>
    <row r="96" spans="1:13" ht="12.75">
      <c r="A96" s="485" t="s">
        <v>671</v>
      </c>
      <c r="B96" s="503"/>
      <c r="C96" s="172">
        <f t="shared" si="16"/>
        <v>9844</v>
      </c>
      <c r="D96" s="172"/>
      <c r="E96" s="172"/>
      <c r="F96" s="172">
        <v>9844</v>
      </c>
      <c r="G96" s="172"/>
      <c r="H96" s="172"/>
      <c r="I96" s="172"/>
      <c r="J96" s="172"/>
      <c r="K96" s="172"/>
      <c r="L96" s="484"/>
      <c r="M96" s="146"/>
    </row>
    <row r="97" spans="1:13" ht="12.75">
      <c r="A97" s="485" t="s">
        <v>672</v>
      </c>
      <c r="B97" s="503"/>
      <c r="C97" s="172">
        <f t="shared" si="16"/>
        <v>-1744</v>
      </c>
      <c r="D97" s="172"/>
      <c r="E97" s="172"/>
      <c r="F97" s="172"/>
      <c r="G97" s="172"/>
      <c r="H97" s="172">
        <v>-1744</v>
      </c>
      <c r="I97" s="172"/>
      <c r="J97" s="172"/>
      <c r="K97" s="172"/>
      <c r="L97" s="484"/>
      <c r="M97" s="146"/>
    </row>
    <row r="98" spans="1:13" ht="12.75">
      <c r="A98" s="485" t="s">
        <v>610</v>
      </c>
      <c r="B98" s="503"/>
      <c r="C98" s="172">
        <f>SUM(C91:C97)</f>
        <v>13129</v>
      </c>
      <c r="D98" s="172">
        <f aca="true" t="shared" si="17" ref="D98:M98">SUM(D91:D97)</f>
        <v>0</v>
      </c>
      <c r="E98" s="172">
        <f t="shared" si="17"/>
        <v>0</v>
      </c>
      <c r="F98" s="172">
        <f t="shared" si="17"/>
        <v>13873</v>
      </c>
      <c r="G98" s="172">
        <f t="shared" si="17"/>
        <v>0</v>
      </c>
      <c r="H98" s="172">
        <f t="shared" si="17"/>
        <v>2256</v>
      </c>
      <c r="I98" s="172">
        <f t="shared" si="17"/>
        <v>-3000</v>
      </c>
      <c r="J98" s="172">
        <f t="shared" si="17"/>
        <v>0</v>
      </c>
      <c r="K98" s="172">
        <f t="shared" si="17"/>
        <v>0</v>
      </c>
      <c r="L98" s="172">
        <f t="shared" si="17"/>
        <v>0</v>
      </c>
      <c r="M98" s="172">
        <f t="shared" si="17"/>
        <v>5029</v>
      </c>
    </row>
    <row r="99" spans="1:13" ht="12.75">
      <c r="A99" s="486" t="s">
        <v>568</v>
      </c>
      <c r="B99" s="504"/>
      <c r="C99" s="403">
        <f>C90+C98</f>
        <v>1102987</v>
      </c>
      <c r="D99" s="403">
        <f aca="true" t="shared" si="18" ref="D99:L99">D90+D98</f>
        <v>4064</v>
      </c>
      <c r="E99" s="403">
        <f t="shared" si="18"/>
        <v>772</v>
      </c>
      <c r="F99" s="403">
        <f t="shared" si="18"/>
        <v>203841</v>
      </c>
      <c r="G99" s="403">
        <f t="shared" si="18"/>
        <v>0</v>
      </c>
      <c r="H99" s="403">
        <f t="shared" si="18"/>
        <v>853510</v>
      </c>
      <c r="I99" s="403">
        <f t="shared" si="18"/>
        <v>40000</v>
      </c>
      <c r="J99" s="403">
        <f t="shared" si="18"/>
        <v>0</v>
      </c>
      <c r="K99" s="403">
        <f t="shared" si="18"/>
        <v>800</v>
      </c>
      <c r="L99" s="403">
        <f t="shared" si="18"/>
        <v>0</v>
      </c>
      <c r="M99" s="146">
        <f t="shared" si="3"/>
        <v>1102987</v>
      </c>
    </row>
    <row r="100" spans="1:13" ht="12.75">
      <c r="A100" s="483" t="s">
        <v>345</v>
      </c>
      <c r="B100" s="481"/>
      <c r="C100" s="506"/>
      <c r="D100" s="172"/>
      <c r="E100" s="172"/>
      <c r="F100" s="172"/>
      <c r="G100" s="172"/>
      <c r="H100" s="172"/>
      <c r="I100" s="172"/>
      <c r="J100" s="172"/>
      <c r="K100" s="172"/>
      <c r="L100" s="484"/>
      <c r="M100" s="146">
        <f t="shared" si="3"/>
        <v>0</v>
      </c>
    </row>
    <row r="101" spans="1:13" ht="12.75">
      <c r="A101" s="485" t="s">
        <v>35</v>
      </c>
      <c r="B101" s="503" t="s">
        <v>166</v>
      </c>
      <c r="C101" s="172">
        <f>SUM(D101:L101)</f>
        <v>27957</v>
      </c>
      <c r="D101" s="172"/>
      <c r="E101" s="172"/>
      <c r="F101" s="172">
        <v>21502</v>
      </c>
      <c r="G101" s="172"/>
      <c r="H101" s="172">
        <v>6455</v>
      </c>
      <c r="I101" s="172"/>
      <c r="J101" s="172">
        <v>0</v>
      </c>
      <c r="K101" s="172"/>
      <c r="L101" s="484"/>
      <c r="M101" s="146">
        <f t="shared" si="3"/>
        <v>27957</v>
      </c>
    </row>
    <row r="102" spans="1:13" ht="12.75">
      <c r="A102" s="486" t="s">
        <v>568</v>
      </c>
      <c r="B102" s="504"/>
      <c r="C102" s="403">
        <f>SUM(D102:L102)</f>
        <v>27957</v>
      </c>
      <c r="D102" s="403"/>
      <c r="E102" s="403"/>
      <c r="F102" s="403">
        <f aca="true" t="shared" si="19" ref="F102:K102">F101</f>
        <v>21502</v>
      </c>
      <c r="G102" s="403">
        <f t="shared" si="19"/>
        <v>0</v>
      </c>
      <c r="H102" s="403">
        <f t="shared" si="19"/>
        <v>6455</v>
      </c>
      <c r="I102" s="403">
        <f t="shared" si="19"/>
        <v>0</v>
      </c>
      <c r="J102" s="403">
        <f t="shared" si="19"/>
        <v>0</v>
      </c>
      <c r="K102" s="403">
        <f t="shared" si="19"/>
        <v>0</v>
      </c>
      <c r="L102" s="505"/>
      <c r="M102" s="146">
        <f t="shared" si="3"/>
        <v>27957</v>
      </c>
    </row>
    <row r="103" spans="1:13" ht="12.75">
      <c r="A103" s="483" t="s">
        <v>346</v>
      </c>
      <c r="B103" s="481"/>
      <c r="C103" s="510"/>
      <c r="D103" s="172"/>
      <c r="E103" s="172"/>
      <c r="F103" s="172"/>
      <c r="G103" s="172"/>
      <c r="H103" s="172"/>
      <c r="I103" s="172"/>
      <c r="J103" s="172"/>
      <c r="K103" s="172"/>
      <c r="L103" s="484"/>
      <c r="M103" s="146">
        <f t="shared" si="3"/>
        <v>0</v>
      </c>
    </row>
    <row r="104" spans="1:13" ht="12.75">
      <c r="A104" s="485" t="s">
        <v>35</v>
      </c>
      <c r="B104" s="503" t="s">
        <v>166</v>
      </c>
      <c r="C104" s="172">
        <f>SUM(D104:L104)</f>
        <v>125256</v>
      </c>
      <c r="D104" s="172">
        <v>687</v>
      </c>
      <c r="E104" s="172">
        <v>0</v>
      </c>
      <c r="F104" s="172">
        <v>2404</v>
      </c>
      <c r="G104" s="172"/>
      <c r="H104" s="172"/>
      <c r="I104" s="172">
        <v>8100</v>
      </c>
      <c r="J104" s="172">
        <v>114065</v>
      </c>
      <c r="K104" s="172"/>
      <c r="L104" s="484"/>
      <c r="M104" s="146">
        <f t="shared" si="3"/>
        <v>125256</v>
      </c>
    </row>
    <row r="105" spans="1:13" ht="12.75">
      <c r="A105" s="485" t="s">
        <v>661</v>
      </c>
      <c r="B105" s="503"/>
      <c r="C105" s="172">
        <f>SUM(D105:L105)</f>
        <v>17252</v>
      </c>
      <c r="D105" s="172"/>
      <c r="E105" s="172"/>
      <c r="F105" s="172"/>
      <c r="G105" s="172"/>
      <c r="H105" s="172"/>
      <c r="I105" s="172"/>
      <c r="J105" s="172"/>
      <c r="K105" s="172">
        <v>17252</v>
      </c>
      <c r="L105" s="484"/>
      <c r="M105" s="146">
        <f t="shared" si="3"/>
        <v>17252</v>
      </c>
    </row>
    <row r="106" spans="1:13" ht="12.75">
      <c r="A106" s="486" t="s">
        <v>568</v>
      </c>
      <c r="B106" s="504"/>
      <c r="C106" s="403">
        <f>SUM(D106:L106)</f>
        <v>142508</v>
      </c>
      <c r="D106" s="403">
        <f>D104</f>
        <v>687</v>
      </c>
      <c r="E106" s="403">
        <f aca="true" t="shared" si="20" ref="E106:L106">E104</f>
        <v>0</v>
      </c>
      <c r="F106" s="403">
        <f t="shared" si="20"/>
        <v>2404</v>
      </c>
      <c r="G106" s="403">
        <f t="shared" si="20"/>
        <v>0</v>
      </c>
      <c r="H106" s="403">
        <f t="shared" si="20"/>
        <v>0</v>
      </c>
      <c r="I106" s="403">
        <f t="shared" si="20"/>
        <v>8100</v>
      </c>
      <c r="J106" s="403">
        <f t="shared" si="20"/>
        <v>114065</v>
      </c>
      <c r="K106" s="403">
        <f>K104+K105</f>
        <v>17252</v>
      </c>
      <c r="L106" s="403">
        <f t="shared" si="20"/>
        <v>0</v>
      </c>
      <c r="M106" s="146">
        <f t="shared" si="3"/>
        <v>142508</v>
      </c>
    </row>
    <row r="107" spans="1:13" ht="12.75">
      <c r="A107" s="483" t="s">
        <v>347</v>
      </c>
      <c r="B107" s="503"/>
      <c r="C107" s="510"/>
      <c r="D107" s="172"/>
      <c r="E107" s="172"/>
      <c r="F107" s="172"/>
      <c r="G107" s="172"/>
      <c r="H107" s="172"/>
      <c r="I107" s="172"/>
      <c r="J107" s="172"/>
      <c r="K107" s="172"/>
      <c r="L107" s="484"/>
      <c r="M107" s="146">
        <f t="shared" si="3"/>
        <v>0</v>
      </c>
    </row>
    <row r="108" spans="1:13" ht="12.75">
      <c r="A108" s="485" t="s">
        <v>35</v>
      </c>
      <c r="B108" s="503" t="s">
        <v>167</v>
      </c>
      <c r="C108" s="172">
        <f>SUM(D108:L108)</f>
        <v>0</v>
      </c>
      <c r="D108" s="172"/>
      <c r="E108" s="172"/>
      <c r="F108" s="172">
        <v>0</v>
      </c>
      <c r="G108" s="172"/>
      <c r="H108" s="172">
        <v>0</v>
      </c>
      <c r="I108" s="172">
        <v>0</v>
      </c>
      <c r="J108" s="172">
        <v>0</v>
      </c>
      <c r="K108" s="172"/>
      <c r="L108" s="484"/>
      <c r="M108" s="146">
        <f t="shared" si="3"/>
        <v>0</v>
      </c>
    </row>
    <row r="109" spans="1:13" ht="12.75">
      <c r="A109" s="485" t="s">
        <v>627</v>
      </c>
      <c r="B109" s="503"/>
      <c r="C109" s="172">
        <f>SUM(D109:L109)</f>
        <v>112</v>
      </c>
      <c r="D109" s="172">
        <v>50</v>
      </c>
      <c r="E109" s="172">
        <v>62</v>
      </c>
      <c r="F109" s="172"/>
      <c r="G109" s="172"/>
      <c r="H109" s="172"/>
      <c r="I109" s="172"/>
      <c r="J109" s="172"/>
      <c r="K109" s="172"/>
      <c r="L109" s="484"/>
      <c r="M109" s="146">
        <f t="shared" si="3"/>
        <v>112</v>
      </c>
    </row>
    <row r="110" spans="1:13" ht="12.75">
      <c r="A110" s="485" t="s">
        <v>628</v>
      </c>
      <c r="B110" s="503"/>
      <c r="C110" s="172">
        <f>SUM(D110:L110)</f>
        <v>6467</v>
      </c>
      <c r="D110" s="172"/>
      <c r="E110" s="172"/>
      <c r="F110" s="172"/>
      <c r="G110" s="172"/>
      <c r="H110" s="172">
        <v>6467</v>
      </c>
      <c r="I110" s="172"/>
      <c r="J110" s="172"/>
      <c r="K110" s="172"/>
      <c r="L110" s="484"/>
      <c r="M110" s="146">
        <f t="shared" si="3"/>
        <v>6467</v>
      </c>
    </row>
    <row r="111" spans="1:13" ht="12.75">
      <c r="A111" s="485" t="s">
        <v>610</v>
      </c>
      <c r="B111" s="503"/>
      <c r="C111" s="172">
        <f>SUM(D111:L111)</f>
        <v>6579</v>
      </c>
      <c r="D111" s="172">
        <v>50</v>
      </c>
      <c r="E111" s="172">
        <f aca="true" t="shared" si="21" ref="E111:L111">SUM(E109:E110)</f>
        <v>62</v>
      </c>
      <c r="F111" s="172">
        <f t="shared" si="21"/>
        <v>0</v>
      </c>
      <c r="G111" s="172">
        <f t="shared" si="21"/>
        <v>0</v>
      </c>
      <c r="H111" s="172">
        <f t="shared" si="21"/>
        <v>6467</v>
      </c>
      <c r="I111" s="172">
        <f t="shared" si="21"/>
        <v>0</v>
      </c>
      <c r="J111" s="172">
        <f t="shared" si="21"/>
        <v>0</v>
      </c>
      <c r="K111" s="172">
        <f t="shared" si="21"/>
        <v>0</v>
      </c>
      <c r="L111" s="172">
        <f t="shared" si="21"/>
        <v>0</v>
      </c>
      <c r="M111" s="146">
        <f t="shared" si="3"/>
        <v>6579</v>
      </c>
    </row>
    <row r="112" spans="1:13" ht="12.75">
      <c r="A112" s="486" t="s">
        <v>568</v>
      </c>
      <c r="B112" s="504"/>
      <c r="C112" s="403">
        <f>C108+C111</f>
        <v>6579</v>
      </c>
      <c r="D112" s="403">
        <f>D108+D111</f>
        <v>50</v>
      </c>
      <c r="E112" s="403">
        <f aca="true" t="shared" si="22" ref="E112:L112">E108+E111</f>
        <v>62</v>
      </c>
      <c r="F112" s="403">
        <f t="shared" si="22"/>
        <v>0</v>
      </c>
      <c r="G112" s="403">
        <f t="shared" si="22"/>
        <v>0</v>
      </c>
      <c r="H112" s="403">
        <f t="shared" si="22"/>
        <v>6467</v>
      </c>
      <c r="I112" s="403">
        <f t="shared" si="22"/>
        <v>0</v>
      </c>
      <c r="J112" s="403">
        <f t="shared" si="22"/>
        <v>0</v>
      </c>
      <c r="K112" s="403">
        <f t="shared" si="22"/>
        <v>0</v>
      </c>
      <c r="L112" s="403">
        <f t="shared" si="22"/>
        <v>0</v>
      </c>
      <c r="M112" s="146">
        <f t="shared" si="3"/>
        <v>6579</v>
      </c>
    </row>
    <row r="113" spans="1:13" ht="12.75">
      <c r="A113" s="483" t="s">
        <v>354</v>
      </c>
      <c r="B113" s="481"/>
      <c r="C113" s="506"/>
      <c r="D113" s="172"/>
      <c r="E113" s="172"/>
      <c r="F113" s="172"/>
      <c r="G113" s="172"/>
      <c r="H113" s="172"/>
      <c r="I113" s="172"/>
      <c r="J113" s="172"/>
      <c r="K113" s="172"/>
      <c r="L113" s="484"/>
      <c r="M113" s="146">
        <f t="shared" si="3"/>
        <v>0</v>
      </c>
    </row>
    <row r="114" spans="1:13" ht="12.75">
      <c r="A114" s="485" t="s">
        <v>35</v>
      </c>
      <c r="B114" s="503" t="s">
        <v>166</v>
      </c>
      <c r="C114" s="172">
        <f>SUM(D114:L114)</f>
        <v>2708</v>
      </c>
      <c r="D114" s="172"/>
      <c r="E114" s="172">
        <v>0</v>
      </c>
      <c r="F114" s="172">
        <v>2708</v>
      </c>
      <c r="G114" s="172">
        <v>0</v>
      </c>
      <c r="H114" s="172">
        <v>0</v>
      </c>
      <c r="I114" s="172">
        <v>0</v>
      </c>
      <c r="J114" s="172">
        <v>0</v>
      </c>
      <c r="K114" s="172">
        <v>0</v>
      </c>
      <c r="L114" s="484">
        <v>0</v>
      </c>
      <c r="M114" s="146">
        <f t="shared" si="3"/>
        <v>2708</v>
      </c>
    </row>
    <row r="115" spans="1:13" ht="12.75">
      <c r="A115" s="486" t="s">
        <v>568</v>
      </c>
      <c r="B115" s="504"/>
      <c r="C115" s="403">
        <f>C114</f>
        <v>2708</v>
      </c>
      <c r="D115" s="403">
        <f aca="true" t="shared" si="23" ref="D115:L115">D114</f>
        <v>0</v>
      </c>
      <c r="E115" s="403">
        <f t="shared" si="23"/>
        <v>0</v>
      </c>
      <c r="F115" s="403">
        <f t="shared" si="23"/>
        <v>2708</v>
      </c>
      <c r="G115" s="403">
        <f t="shared" si="23"/>
        <v>0</v>
      </c>
      <c r="H115" s="403">
        <f t="shared" si="23"/>
        <v>0</v>
      </c>
      <c r="I115" s="403">
        <f t="shared" si="23"/>
        <v>0</v>
      </c>
      <c r="J115" s="403">
        <f t="shared" si="23"/>
        <v>0</v>
      </c>
      <c r="K115" s="403">
        <f t="shared" si="23"/>
        <v>0</v>
      </c>
      <c r="L115" s="403">
        <f t="shared" si="23"/>
        <v>0</v>
      </c>
      <c r="M115" s="146"/>
    </row>
    <row r="116" spans="1:13" ht="12.75">
      <c r="A116" s="483" t="s">
        <v>349</v>
      </c>
      <c r="B116" s="481"/>
      <c r="C116" s="506"/>
      <c r="D116" s="172"/>
      <c r="E116" s="172"/>
      <c r="F116" s="172"/>
      <c r="G116" s="172"/>
      <c r="H116" s="172"/>
      <c r="I116" s="172"/>
      <c r="J116" s="172"/>
      <c r="K116" s="172"/>
      <c r="L116" s="484"/>
      <c r="M116" s="146">
        <f t="shared" si="3"/>
        <v>0</v>
      </c>
    </row>
    <row r="117" spans="1:13" ht="12.75">
      <c r="A117" s="485" t="s">
        <v>35</v>
      </c>
      <c r="B117" s="503" t="s">
        <v>167</v>
      </c>
      <c r="C117" s="172">
        <f>SUM(D117:L117)</f>
        <v>0</v>
      </c>
      <c r="D117" s="172"/>
      <c r="E117" s="172">
        <v>0</v>
      </c>
      <c r="F117" s="172">
        <v>0</v>
      </c>
      <c r="G117" s="172">
        <v>0</v>
      </c>
      <c r="H117" s="172">
        <v>0</v>
      </c>
      <c r="I117" s="172">
        <v>0</v>
      </c>
      <c r="J117" s="172">
        <v>0</v>
      </c>
      <c r="K117" s="172">
        <v>0</v>
      </c>
      <c r="L117" s="484">
        <v>0</v>
      </c>
      <c r="M117" s="146">
        <f t="shared" si="3"/>
        <v>0</v>
      </c>
    </row>
    <row r="118" spans="1:13" ht="12.75">
      <c r="A118" s="486" t="s">
        <v>568</v>
      </c>
      <c r="B118" s="504"/>
      <c r="C118" s="403">
        <f>SUM(D118:L118)</f>
        <v>0</v>
      </c>
      <c r="D118" s="403"/>
      <c r="E118" s="403"/>
      <c r="F118" s="403"/>
      <c r="G118" s="403"/>
      <c r="H118" s="403"/>
      <c r="I118" s="403"/>
      <c r="J118" s="403"/>
      <c r="K118" s="403"/>
      <c r="L118" s="505"/>
      <c r="M118" s="146"/>
    </row>
    <row r="119" spans="1:13" ht="12.75">
      <c r="A119" s="445" t="s">
        <v>350</v>
      </c>
      <c r="B119" s="508"/>
      <c r="C119" s="506"/>
      <c r="D119" s="172"/>
      <c r="E119" s="172"/>
      <c r="F119" s="172"/>
      <c r="G119" s="172"/>
      <c r="H119" s="172"/>
      <c r="I119" s="172"/>
      <c r="J119" s="172"/>
      <c r="K119" s="172"/>
      <c r="L119" s="484">
        <v>0</v>
      </c>
      <c r="M119" s="146">
        <f t="shared" si="3"/>
        <v>0</v>
      </c>
    </row>
    <row r="120" spans="1:13" ht="12.75">
      <c r="A120" s="485" t="s">
        <v>35</v>
      </c>
      <c r="B120" s="503" t="s">
        <v>166</v>
      </c>
      <c r="C120" s="172">
        <f>SUM(D120:L120)</f>
        <v>83684</v>
      </c>
      <c r="D120" s="172">
        <v>3332</v>
      </c>
      <c r="E120" s="172">
        <v>1674</v>
      </c>
      <c r="F120" s="172">
        <v>63678</v>
      </c>
      <c r="G120" s="172"/>
      <c r="H120" s="172">
        <v>0</v>
      </c>
      <c r="I120" s="172">
        <v>0</v>
      </c>
      <c r="J120" s="172">
        <v>15000</v>
      </c>
      <c r="K120" s="172">
        <v>0</v>
      </c>
      <c r="L120" s="484">
        <v>0</v>
      </c>
      <c r="M120" s="146">
        <f t="shared" si="3"/>
        <v>83684</v>
      </c>
    </row>
    <row r="121" spans="1:13" ht="12.75">
      <c r="A121" s="485" t="s">
        <v>629</v>
      </c>
      <c r="B121" s="503"/>
      <c r="C121" s="172">
        <f>SUM(D121:L121)</f>
        <v>254</v>
      </c>
      <c r="D121" s="172"/>
      <c r="E121" s="172"/>
      <c r="F121" s="172">
        <v>254</v>
      </c>
      <c r="G121" s="172"/>
      <c r="H121" s="172"/>
      <c r="I121" s="172"/>
      <c r="J121" s="172"/>
      <c r="K121" s="172"/>
      <c r="L121" s="484"/>
      <c r="M121" s="146">
        <f t="shared" si="3"/>
        <v>254</v>
      </c>
    </row>
    <row r="122" spans="1:13" ht="12.75">
      <c r="A122" s="485" t="s">
        <v>611</v>
      </c>
      <c r="B122" s="503"/>
      <c r="C122" s="172">
        <f>SUM(D122:L122)</f>
        <v>254</v>
      </c>
      <c r="D122" s="172">
        <f>D121</f>
        <v>0</v>
      </c>
      <c r="E122" s="172">
        <f aca="true" t="shared" si="24" ref="E122:L122">E121</f>
        <v>0</v>
      </c>
      <c r="F122" s="172">
        <f t="shared" si="24"/>
        <v>254</v>
      </c>
      <c r="G122" s="172">
        <f t="shared" si="24"/>
        <v>0</v>
      </c>
      <c r="H122" s="172">
        <f t="shared" si="24"/>
        <v>0</v>
      </c>
      <c r="I122" s="172">
        <f t="shared" si="24"/>
        <v>0</v>
      </c>
      <c r="J122" s="172">
        <f t="shared" si="24"/>
        <v>0</v>
      </c>
      <c r="K122" s="172">
        <f t="shared" si="24"/>
        <v>0</v>
      </c>
      <c r="L122" s="172">
        <f t="shared" si="24"/>
        <v>0</v>
      </c>
      <c r="M122" s="146">
        <f t="shared" si="3"/>
        <v>254</v>
      </c>
    </row>
    <row r="123" spans="1:13" ht="12.75">
      <c r="A123" s="486" t="s">
        <v>568</v>
      </c>
      <c r="B123" s="504"/>
      <c r="C123" s="403">
        <f>C120+C122</f>
        <v>83938</v>
      </c>
      <c r="D123" s="403">
        <f>D120+D122</f>
        <v>3332</v>
      </c>
      <c r="E123" s="403">
        <f aca="true" t="shared" si="25" ref="E123:L123">E120+E122</f>
        <v>1674</v>
      </c>
      <c r="F123" s="403">
        <f t="shared" si="25"/>
        <v>63932</v>
      </c>
      <c r="G123" s="403">
        <f t="shared" si="25"/>
        <v>0</v>
      </c>
      <c r="H123" s="403">
        <f t="shared" si="25"/>
        <v>0</v>
      </c>
      <c r="I123" s="403">
        <f t="shared" si="25"/>
        <v>0</v>
      </c>
      <c r="J123" s="403">
        <f t="shared" si="25"/>
        <v>15000</v>
      </c>
      <c r="K123" s="403">
        <f t="shared" si="25"/>
        <v>0</v>
      </c>
      <c r="L123" s="403">
        <f t="shared" si="25"/>
        <v>0</v>
      </c>
      <c r="M123" s="146">
        <f t="shared" si="3"/>
        <v>83938</v>
      </c>
    </row>
    <row r="124" spans="1:13" ht="12.75">
      <c r="A124" s="445" t="s">
        <v>417</v>
      </c>
      <c r="B124" s="508"/>
      <c r="C124" s="506"/>
      <c r="D124" s="172"/>
      <c r="E124" s="172"/>
      <c r="F124" s="172"/>
      <c r="G124" s="172"/>
      <c r="H124" s="172"/>
      <c r="I124" s="172"/>
      <c r="J124" s="172"/>
      <c r="K124" s="172"/>
      <c r="L124" s="484">
        <v>0</v>
      </c>
      <c r="M124" s="146">
        <f t="shared" si="3"/>
        <v>0</v>
      </c>
    </row>
    <row r="125" spans="1:13" ht="12.75">
      <c r="A125" s="485" t="s">
        <v>35</v>
      </c>
      <c r="B125" s="503" t="s">
        <v>166</v>
      </c>
      <c r="C125" s="172">
        <f>SUM(D125:L125)</f>
        <v>35054</v>
      </c>
      <c r="D125" s="172">
        <v>1213</v>
      </c>
      <c r="E125" s="172">
        <v>284</v>
      </c>
      <c r="F125" s="172">
        <v>8557</v>
      </c>
      <c r="G125" s="172"/>
      <c r="H125" s="172">
        <v>24000</v>
      </c>
      <c r="I125" s="172">
        <v>1000</v>
      </c>
      <c r="J125" s="172"/>
      <c r="K125" s="172">
        <v>0</v>
      </c>
      <c r="L125" s="484">
        <v>0</v>
      </c>
      <c r="M125" s="146">
        <f t="shared" si="3"/>
        <v>35054</v>
      </c>
    </row>
    <row r="126" spans="1:13" ht="12.75">
      <c r="A126" s="486" t="s">
        <v>568</v>
      </c>
      <c r="B126" s="504"/>
      <c r="C126" s="403">
        <f>C125</f>
        <v>35054</v>
      </c>
      <c r="D126" s="403">
        <f aca="true" t="shared" si="26" ref="D126:L126">D125</f>
        <v>1213</v>
      </c>
      <c r="E126" s="403">
        <f t="shared" si="26"/>
        <v>284</v>
      </c>
      <c r="F126" s="403">
        <f t="shared" si="26"/>
        <v>8557</v>
      </c>
      <c r="G126" s="403">
        <f t="shared" si="26"/>
        <v>0</v>
      </c>
      <c r="H126" s="403">
        <f t="shared" si="26"/>
        <v>24000</v>
      </c>
      <c r="I126" s="403">
        <f t="shared" si="26"/>
        <v>1000</v>
      </c>
      <c r="J126" s="403">
        <f t="shared" si="26"/>
        <v>0</v>
      </c>
      <c r="K126" s="403">
        <f t="shared" si="26"/>
        <v>0</v>
      </c>
      <c r="L126" s="403">
        <f t="shared" si="26"/>
        <v>0</v>
      </c>
      <c r="M126" s="146"/>
    </row>
    <row r="127" spans="1:13" ht="12.75">
      <c r="A127" s="445" t="s">
        <v>391</v>
      </c>
      <c r="B127" s="508"/>
      <c r="C127" s="509"/>
      <c r="D127" s="172"/>
      <c r="E127" s="172"/>
      <c r="F127" s="172"/>
      <c r="G127" s="172"/>
      <c r="H127" s="172"/>
      <c r="I127" s="172"/>
      <c r="J127" s="172"/>
      <c r="K127" s="172"/>
      <c r="L127" s="484"/>
      <c r="M127" s="146">
        <f t="shared" si="3"/>
        <v>0</v>
      </c>
    </row>
    <row r="128" spans="1:13" ht="12.75">
      <c r="A128" s="485" t="s">
        <v>35</v>
      </c>
      <c r="B128" s="503" t="s">
        <v>167</v>
      </c>
      <c r="C128" s="172">
        <f>SUM(D128:L128)</f>
        <v>5636</v>
      </c>
      <c r="D128" s="172"/>
      <c r="E128" s="172">
        <v>0</v>
      </c>
      <c r="F128" s="172">
        <v>0</v>
      </c>
      <c r="G128" s="172"/>
      <c r="H128" s="172">
        <v>5636</v>
      </c>
      <c r="I128" s="172">
        <v>0</v>
      </c>
      <c r="J128" s="172">
        <v>0</v>
      </c>
      <c r="K128" s="172">
        <v>0</v>
      </c>
      <c r="L128" s="484">
        <v>0</v>
      </c>
      <c r="M128" s="146">
        <f t="shared" si="3"/>
        <v>5636</v>
      </c>
    </row>
    <row r="129" spans="1:13" ht="12.75">
      <c r="A129" s="486" t="s">
        <v>568</v>
      </c>
      <c r="B129" s="504"/>
      <c r="C129" s="403">
        <f>C128</f>
        <v>5636</v>
      </c>
      <c r="D129" s="403">
        <f aca="true" t="shared" si="27" ref="D129:L129">D128</f>
        <v>0</v>
      </c>
      <c r="E129" s="403">
        <f t="shared" si="27"/>
        <v>0</v>
      </c>
      <c r="F129" s="403">
        <f t="shared" si="27"/>
        <v>0</v>
      </c>
      <c r="G129" s="403">
        <f t="shared" si="27"/>
        <v>0</v>
      </c>
      <c r="H129" s="403">
        <f t="shared" si="27"/>
        <v>5636</v>
      </c>
      <c r="I129" s="403">
        <f t="shared" si="27"/>
        <v>0</v>
      </c>
      <c r="J129" s="403">
        <f t="shared" si="27"/>
        <v>0</v>
      </c>
      <c r="K129" s="403">
        <f t="shared" si="27"/>
        <v>0</v>
      </c>
      <c r="L129" s="403">
        <f t="shared" si="27"/>
        <v>0</v>
      </c>
      <c r="M129" s="146"/>
    </row>
    <row r="130" spans="1:13" ht="12.75">
      <c r="A130" s="445" t="s">
        <v>392</v>
      </c>
      <c r="B130" s="511"/>
      <c r="C130" s="509"/>
      <c r="D130" s="172"/>
      <c r="E130" s="172"/>
      <c r="F130" s="172"/>
      <c r="G130" s="172"/>
      <c r="H130" s="172"/>
      <c r="I130" s="172"/>
      <c r="J130" s="172"/>
      <c r="K130" s="172"/>
      <c r="L130" s="484"/>
      <c r="M130" s="146">
        <f t="shared" si="3"/>
        <v>0</v>
      </c>
    </row>
    <row r="131" spans="1:13" ht="12.75">
      <c r="A131" s="485" t="s">
        <v>46</v>
      </c>
      <c r="B131" s="503" t="s">
        <v>166</v>
      </c>
      <c r="C131" s="172">
        <f>SUM(D131:L131)</f>
        <v>5285</v>
      </c>
      <c r="D131" s="172"/>
      <c r="E131" s="172">
        <v>0</v>
      </c>
      <c r="F131" s="172">
        <v>4785</v>
      </c>
      <c r="G131" s="172"/>
      <c r="H131" s="172">
        <v>0</v>
      </c>
      <c r="I131" s="172">
        <v>0</v>
      </c>
      <c r="J131" s="172">
        <v>500</v>
      </c>
      <c r="K131" s="172">
        <v>0</v>
      </c>
      <c r="L131" s="484">
        <v>0</v>
      </c>
      <c r="M131" s="146">
        <f t="shared" si="3"/>
        <v>5285</v>
      </c>
    </row>
    <row r="132" spans="1:13" ht="12.75">
      <c r="A132" s="485" t="s">
        <v>659</v>
      </c>
      <c r="B132" s="503"/>
      <c r="C132" s="172">
        <f>SUM(D132:L132)</f>
        <v>8000</v>
      </c>
      <c r="D132" s="172"/>
      <c r="E132" s="172"/>
      <c r="F132" s="172"/>
      <c r="G132" s="172"/>
      <c r="H132" s="172"/>
      <c r="I132" s="172"/>
      <c r="J132" s="172">
        <v>8000</v>
      </c>
      <c r="K132" s="172"/>
      <c r="L132" s="484"/>
      <c r="M132" s="146">
        <f t="shared" si="3"/>
        <v>8000</v>
      </c>
    </row>
    <row r="133" spans="1:13" ht="12.75">
      <c r="A133" s="486" t="s">
        <v>568</v>
      </c>
      <c r="B133" s="504"/>
      <c r="C133" s="403">
        <f>C132+C131</f>
        <v>13285</v>
      </c>
      <c r="D133" s="403">
        <f aca="true" t="shared" si="28" ref="D133:L133">D131</f>
        <v>0</v>
      </c>
      <c r="E133" s="403">
        <f t="shared" si="28"/>
        <v>0</v>
      </c>
      <c r="F133" s="403">
        <f t="shared" si="28"/>
        <v>4785</v>
      </c>
      <c r="G133" s="403">
        <f t="shared" si="28"/>
        <v>0</v>
      </c>
      <c r="H133" s="403">
        <f t="shared" si="28"/>
        <v>0</v>
      </c>
      <c r="I133" s="403">
        <f>I132+I131</f>
        <v>0</v>
      </c>
      <c r="J133" s="403">
        <f>J131+J132</f>
        <v>8500</v>
      </c>
      <c r="K133" s="403">
        <f t="shared" si="28"/>
        <v>0</v>
      </c>
      <c r="L133" s="403">
        <f t="shared" si="28"/>
        <v>0</v>
      </c>
      <c r="M133" s="146">
        <f t="shared" si="3"/>
        <v>13285</v>
      </c>
    </row>
    <row r="134" spans="1:13" ht="12.75">
      <c r="A134" s="445" t="s">
        <v>406</v>
      </c>
      <c r="B134" s="511"/>
      <c r="C134" s="509"/>
      <c r="D134" s="172"/>
      <c r="E134" s="172"/>
      <c r="F134" s="172"/>
      <c r="G134" s="172"/>
      <c r="H134" s="172"/>
      <c r="I134" s="172"/>
      <c r="J134" s="172"/>
      <c r="K134" s="172"/>
      <c r="L134" s="484"/>
      <c r="M134" s="146">
        <f t="shared" si="3"/>
        <v>0</v>
      </c>
    </row>
    <row r="135" spans="1:13" ht="12.75">
      <c r="A135" s="485" t="s">
        <v>46</v>
      </c>
      <c r="B135" s="503" t="s">
        <v>166</v>
      </c>
      <c r="C135" s="172">
        <f>SUM(D135:L135)</f>
        <v>362538</v>
      </c>
      <c r="D135" s="172">
        <v>0</v>
      </c>
      <c r="E135" s="172">
        <v>0</v>
      </c>
      <c r="F135" s="172">
        <v>2538</v>
      </c>
      <c r="G135" s="172"/>
      <c r="H135" s="172">
        <v>0</v>
      </c>
      <c r="I135" s="172">
        <v>0</v>
      </c>
      <c r="J135" s="172">
        <v>360000</v>
      </c>
      <c r="K135" s="172">
        <v>0</v>
      </c>
      <c r="L135" s="484">
        <v>0</v>
      </c>
      <c r="M135" s="146">
        <f t="shared" si="3"/>
        <v>362538</v>
      </c>
    </row>
    <row r="136" spans="1:13" ht="12.75">
      <c r="A136" s="485" t="s">
        <v>630</v>
      </c>
      <c r="B136" s="503"/>
      <c r="C136" s="172">
        <f>SUM(D136:L136)</f>
        <v>1245</v>
      </c>
      <c r="D136" s="172">
        <v>445</v>
      </c>
      <c r="E136" s="172">
        <v>240</v>
      </c>
      <c r="F136" s="172">
        <v>560</v>
      </c>
      <c r="G136" s="172"/>
      <c r="H136" s="172"/>
      <c r="I136" s="172"/>
      <c r="J136" s="172"/>
      <c r="K136" s="172"/>
      <c r="L136" s="484"/>
      <c r="M136" s="146">
        <f t="shared" si="3"/>
        <v>1245</v>
      </c>
    </row>
    <row r="137" spans="1:13" ht="12.75">
      <c r="A137" s="485" t="s">
        <v>631</v>
      </c>
      <c r="B137" s="503"/>
      <c r="C137" s="172">
        <f>SUM(D137:L137)</f>
        <v>508</v>
      </c>
      <c r="D137" s="172"/>
      <c r="E137" s="172"/>
      <c r="F137" s="172">
        <v>508</v>
      </c>
      <c r="G137" s="172"/>
      <c r="H137" s="172"/>
      <c r="I137" s="172"/>
      <c r="J137" s="172"/>
      <c r="K137" s="172"/>
      <c r="L137" s="484"/>
      <c r="M137" s="146">
        <f t="shared" si="3"/>
        <v>508</v>
      </c>
    </row>
    <row r="138" spans="1:13" ht="12.75">
      <c r="A138" s="485" t="s">
        <v>657</v>
      </c>
      <c r="B138" s="503"/>
      <c r="C138" s="172">
        <f>SUM(D138:L138)</f>
        <v>27000</v>
      </c>
      <c r="D138" s="172"/>
      <c r="E138" s="172"/>
      <c r="F138" s="172"/>
      <c r="G138" s="172"/>
      <c r="H138" s="172"/>
      <c r="I138" s="172"/>
      <c r="J138" s="172">
        <v>27000</v>
      </c>
      <c r="K138" s="172"/>
      <c r="L138" s="172"/>
      <c r="M138" s="146">
        <f t="shared" si="3"/>
        <v>27000</v>
      </c>
    </row>
    <row r="139" spans="1:13" ht="12.75">
      <c r="A139" s="485" t="s">
        <v>658</v>
      </c>
      <c r="B139" s="503"/>
      <c r="C139" s="172">
        <f>SUM(D139:L139)</f>
        <v>6000</v>
      </c>
      <c r="D139" s="172"/>
      <c r="E139" s="172"/>
      <c r="F139" s="172"/>
      <c r="G139" s="172"/>
      <c r="H139" s="172"/>
      <c r="I139" s="172"/>
      <c r="J139" s="172">
        <v>6000</v>
      </c>
      <c r="K139" s="172"/>
      <c r="L139" s="172"/>
      <c r="M139" s="146">
        <f t="shared" si="3"/>
        <v>6000</v>
      </c>
    </row>
    <row r="140" spans="1:13" ht="12.75">
      <c r="A140" s="485" t="s">
        <v>670</v>
      </c>
      <c r="B140" s="503"/>
      <c r="C140" s="172">
        <f>SUM(C136:C139)</f>
        <v>34753</v>
      </c>
      <c r="D140" s="172">
        <f aca="true" t="shared" si="29" ref="D140:L140">SUM(D136:D139)</f>
        <v>445</v>
      </c>
      <c r="E140" s="172">
        <f t="shared" si="29"/>
        <v>240</v>
      </c>
      <c r="F140" s="172">
        <f t="shared" si="29"/>
        <v>1068</v>
      </c>
      <c r="G140" s="172">
        <f t="shared" si="29"/>
        <v>0</v>
      </c>
      <c r="H140" s="172">
        <f t="shared" si="29"/>
        <v>0</v>
      </c>
      <c r="I140" s="172">
        <f t="shared" si="29"/>
        <v>0</v>
      </c>
      <c r="J140" s="172">
        <f t="shared" si="29"/>
        <v>33000</v>
      </c>
      <c r="K140" s="172">
        <f t="shared" si="29"/>
        <v>0</v>
      </c>
      <c r="L140" s="172">
        <f t="shared" si="29"/>
        <v>0</v>
      </c>
      <c r="M140" s="146">
        <f t="shared" si="3"/>
        <v>34753</v>
      </c>
    </row>
    <row r="141" spans="1:13" ht="12.75">
      <c r="A141" s="486" t="s">
        <v>568</v>
      </c>
      <c r="B141" s="504"/>
      <c r="C141" s="403">
        <f aca="true" t="shared" si="30" ref="C141:L141">C135+C140</f>
        <v>397291</v>
      </c>
      <c r="D141" s="403">
        <f t="shared" si="30"/>
        <v>445</v>
      </c>
      <c r="E141" s="403">
        <f t="shared" si="30"/>
        <v>240</v>
      </c>
      <c r="F141" s="403">
        <f t="shared" si="30"/>
        <v>3606</v>
      </c>
      <c r="G141" s="403">
        <f t="shared" si="30"/>
        <v>0</v>
      </c>
      <c r="H141" s="403">
        <f t="shared" si="30"/>
        <v>0</v>
      </c>
      <c r="I141" s="403">
        <f t="shared" si="30"/>
        <v>0</v>
      </c>
      <c r="J141" s="403">
        <f t="shared" si="30"/>
        <v>393000</v>
      </c>
      <c r="K141" s="403">
        <f t="shared" si="30"/>
        <v>0</v>
      </c>
      <c r="L141" s="403">
        <f t="shared" si="30"/>
        <v>0</v>
      </c>
      <c r="M141" s="146">
        <f t="shared" si="3"/>
        <v>397291</v>
      </c>
    </row>
    <row r="142" spans="1:13" ht="12.75">
      <c r="A142" s="445" t="s">
        <v>407</v>
      </c>
      <c r="B142" s="511"/>
      <c r="C142" s="509"/>
      <c r="D142" s="172"/>
      <c r="E142" s="172"/>
      <c r="F142" s="172"/>
      <c r="G142" s="172"/>
      <c r="H142" s="172"/>
      <c r="I142" s="172"/>
      <c r="J142" s="172"/>
      <c r="K142" s="172"/>
      <c r="L142" s="484"/>
      <c r="M142" s="146">
        <f t="shared" si="3"/>
        <v>0</v>
      </c>
    </row>
    <row r="143" spans="1:13" ht="12.75">
      <c r="A143" s="485" t="s">
        <v>46</v>
      </c>
      <c r="B143" s="503" t="s">
        <v>166</v>
      </c>
      <c r="C143" s="172">
        <f>SUM(D143:L143)</f>
        <v>0</v>
      </c>
      <c r="D143" s="172"/>
      <c r="E143" s="172">
        <v>0</v>
      </c>
      <c r="F143" s="172">
        <v>0</v>
      </c>
      <c r="G143" s="172"/>
      <c r="H143" s="172">
        <v>0</v>
      </c>
      <c r="I143" s="172">
        <v>0</v>
      </c>
      <c r="J143" s="172">
        <v>0</v>
      </c>
      <c r="K143" s="172">
        <v>0</v>
      </c>
      <c r="L143" s="484">
        <v>0</v>
      </c>
      <c r="M143" s="146">
        <f t="shared" si="3"/>
        <v>0</v>
      </c>
    </row>
    <row r="144" spans="1:13" ht="12.75">
      <c r="A144" s="486" t="s">
        <v>568</v>
      </c>
      <c r="B144" s="504"/>
      <c r="C144" s="403">
        <f>SUM(D144:L144)</f>
        <v>0</v>
      </c>
      <c r="D144" s="403"/>
      <c r="E144" s="403"/>
      <c r="F144" s="403"/>
      <c r="G144" s="403"/>
      <c r="H144" s="403"/>
      <c r="I144" s="403"/>
      <c r="J144" s="403"/>
      <c r="K144" s="403"/>
      <c r="L144" s="505"/>
      <c r="M144" s="146"/>
    </row>
    <row r="145" spans="1:13" ht="12.75">
      <c r="A145" s="445" t="s">
        <v>408</v>
      </c>
      <c r="B145" s="511"/>
      <c r="C145" s="509"/>
      <c r="D145" s="172"/>
      <c r="E145" s="172"/>
      <c r="F145" s="172"/>
      <c r="G145" s="172"/>
      <c r="H145" s="172"/>
      <c r="I145" s="172"/>
      <c r="J145" s="172"/>
      <c r="K145" s="172"/>
      <c r="L145" s="484"/>
      <c r="M145" s="146">
        <f t="shared" si="3"/>
        <v>0</v>
      </c>
    </row>
    <row r="146" spans="1:13" ht="12.75">
      <c r="A146" s="485" t="s">
        <v>46</v>
      </c>
      <c r="B146" s="503" t="s">
        <v>166</v>
      </c>
      <c r="C146" s="172">
        <f>SUM(D146:L146)</f>
        <v>0</v>
      </c>
      <c r="D146" s="172"/>
      <c r="E146" s="172">
        <v>0</v>
      </c>
      <c r="F146" s="172">
        <v>0</v>
      </c>
      <c r="G146" s="172"/>
      <c r="H146" s="172">
        <v>0</v>
      </c>
      <c r="I146" s="172">
        <v>0</v>
      </c>
      <c r="J146" s="172">
        <v>0</v>
      </c>
      <c r="K146" s="172">
        <v>0</v>
      </c>
      <c r="L146" s="484">
        <v>0</v>
      </c>
      <c r="M146" s="146">
        <f t="shared" si="3"/>
        <v>0</v>
      </c>
    </row>
    <row r="147" spans="1:13" ht="12.75">
      <c r="A147" s="486" t="s">
        <v>568</v>
      </c>
      <c r="B147" s="504"/>
      <c r="C147" s="403">
        <f>SUM(D147:L147)</f>
        <v>0</v>
      </c>
      <c r="D147" s="403"/>
      <c r="E147" s="403"/>
      <c r="F147" s="403"/>
      <c r="G147" s="403"/>
      <c r="H147" s="403"/>
      <c r="I147" s="403"/>
      <c r="J147" s="403"/>
      <c r="K147" s="403"/>
      <c r="L147" s="505"/>
      <c r="M147" s="146"/>
    </row>
    <row r="148" spans="1:13" ht="12.75">
      <c r="A148" s="445" t="s">
        <v>409</v>
      </c>
      <c r="B148" s="511"/>
      <c r="C148" s="509"/>
      <c r="D148" s="172"/>
      <c r="E148" s="172"/>
      <c r="F148" s="172"/>
      <c r="G148" s="172"/>
      <c r="H148" s="172"/>
      <c r="I148" s="172"/>
      <c r="J148" s="172"/>
      <c r="K148" s="172"/>
      <c r="L148" s="484"/>
      <c r="M148" s="146">
        <f t="shared" si="3"/>
        <v>0</v>
      </c>
    </row>
    <row r="149" spans="1:13" ht="12.75">
      <c r="A149" s="485" t="s">
        <v>46</v>
      </c>
      <c r="B149" s="503" t="s">
        <v>166</v>
      </c>
      <c r="C149" s="172">
        <f>SUM(D149:L149)</f>
        <v>0</v>
      </c>
      <c r="D149" s="172"/>
      <c r="E149" s="172">
        <v>0</v>
      </c>
      <c r="F149" s="172">
        <v>0</v>
      </c>
      <c r="G149" s="172"/>
      <c r="H149" s="172">
        <v>0</v>
      </c>
      <c r="I149" s="172">
        <v>0</v>
      </c>
      <c r="J149" s="172"/>
      <c r="K149" s="172">
        <v>0</v>
      </c>
      <c r="L149" s="484">
        <v>0</v>
      </c>
      <c r="M149" s="146">
        <f t="shared" si="3"/>
        <v>0</v>
      </c>
    </row>
    <row r="150" spans="1:13" ht="12.75">
      <c r="A150" s="485" t="s">
        <v>632</v>
      </c>
      <c r="B150" s="503"/>
      <c r="C150" s="172">
        <f>SUM(D150:L150)</f>
        <v>1016</v>
      </c>
      <c r="D150" s="172"/>
      <c r="E150" s="172"/>
      <c r="F150" s="172">
        <v>1016</v>
      </c>
      <c r="G150" s="172"/>
      <c r="H150" s="172"/>
      <c r="I150" s="172"/>
      <c r="J150" s="172"/>
      <c r="K150" s="172"/>
      <c r="L150" s="484"/>
      <c r="M150" s="146">
        <f t="shared" si="3"/>
        <v>1016</v>
      </c>
    </row>
    <row r="151" spans="1:13" ht="12.75">
      <c r="A151" s="485" t="s">
        <v>610</v>
      </c>
      <c r="B151" s="503"/>
      <c r="C151" s="172">
        <f>SUM(D151:L151)</f>
        <v>1016</v>
      </c>
      <c r="D151" s="172"/>
      <c r="E151" s="172"/>
      <c r="F151" s="172">
        <f>F150</f>
        <v>1016</v>
      </c>
      <c r="G151" s="172"/>
      <c r="H151" s="172"/>
      <c r="I151" s="172"/>
      <c r="J151" s="172"/>
      <c r="K151" s="172"/>
      <c r="L151" s="484"/>
      <c r="M151" s="146">
        <f t="shared" si="3"/>
        <v>1016</v>
      </c>
    </row>
    <row r="152" spans="1:13" ht="12.75">
      <c r="A152" s="486" t="s">
        <v>568</v>
      </c>
      <c r="B152" s="504"/>
      <c r="C152" s="403">
        <f>C149+C151</f>
        <v>1016</v>
      </c>
      <c r="D152" s="403">
        <f aca="true" t="shared" si="31" ref="D152:L152">D149+D151</f>
        <v>0</v>
      </c>
      <c r="E152" s="403">
        <f t="shared" si="31"/>
        <v>0</v>
      </c>
      <c r="F152" s="403">
        <f t="shared" si="31"/>
        <v>1016</v>
      </c>
      <c r="G152" s="403">
        <f t="shared" si="31"/>
        <v>0</v>
      </c>
      <c r="H152" s="403">
        <f t="shared" si="31"/>
        <v>0</v>
      </c>
      <c r="I152" s="403">
        <f t="shared" si="31"/>
        <v>0</v>
      </c>
      <c r="J152" s="403">
        <f t="shared" si="31"/>
        <v>0</v>
      </c>
      <c r="K152" s="403">
        <f t="shared" si="31"/>
        <v>0</v>
      </c>
      <c r="L152" s="403">
        <f t="shared" si="31"/>
        <v>0</v>
      </c>
      <c r="M152" s="146">
        <f t="shared" si="3"/>
        <v>1016</v>
      </c>
    </row>
    <row r="153" spans="1:13" ht="12.75">
      <c r="A153" s="445" t="s">
        <v>397</v>
      </c>
      <c r="B153" s="508"/>
      <c r="C153" s="512"/>
      <c r="D153" s="172"/>
      <c r="E153" s="172"/>
      <c r="F153" s="172"/>
      <c r="G153" s="172"/>
      <c r="H153" s="172"/>
      <c r="I153" s="172"/>
      <c r="J153" s="172"/>
      <c r="K153" s="172"/>
      <c r="L153" s="484"/>
      <c r="M153" s="146">
        <f t="shared" si="3"/>
        <v>0</v>
      </c>
    </row>
    <row r="154" spans="1:13" ht="12.75">
      <c r="A154" s="485" t="s">
        <v>45</v>
      </c>
      <c r="B154" s="503" t="s">
        <v>167</v>
      </c>
      <c r="C154" s="172">
        <f>SUM(D154:L154)</f>
        <v>8099</v>
      </c>
      <c r="D154" s="172"/>
      <c r="E154" s="172">
        <v>0</v>
      </c>
      <c r="F154" s="172">
        <v>3799</v>
      </c>
      <c r="G154" s="172">
        <v>0</v>
      </c>
      <c r="H154" s="172">
        <v>0</v>
      </c>
      <c r="I154" s="172"/>
      <c r="J154" s="172">
        <v>4300</v>
      </c>
      <c r="K154" s="172">
        <v>0</v>
      </c>
      <c r="L154" s="484">
        <v>0</v>
      </c>
      <c r="M154" s="146">
        <f t="shared" si="3"/>
        <v>8099</v>
      </c>
    </row>
    <row r="155" spans="1:13" ht="12.75">
      <c r="A155" s="486" t="s">
        <v>568</v>
      </c>
      <c r="B155" s="504"/>
      <c r="C155" s="403">
        <f>C154</f>
        <v>8099</v>
      </c>
      <c r="D155" s="403">
        <f aca="true" t="shared" si="32" ref="D155:L155">D154</f>
        <v>0</v>
      </c>
      <c r="E155" s="403">
        <f t="shared" si="32"/>
        <v>0</v>
      </c>
      <c r="F155" s="403">
        <f t="shared" si="32"/>
        <v>3799</v>
      </c>
      <c r="G155" s="403">
        <f t="shared" si="32"/>
        <v>0</v>
      </c>
      <c r="H155" s="403">
        <f t="shared" si="32"/>
        <v>0</v>
      </c>
      <c r="I155" s="403">
        <f t="shared" si="32"/>
        <v>0</v>
      </c>
      <c r="J155" s="403">
        <f t="shared" si="32"/>
        <v>4300</v>
      </c>
      <c r="K155" s="403">
        <f t="shared" si="32"/>
        <v>0</v>
      </c>
      <c r="L155" s="403">
        <f t="shared" si="32"/>
        <v>0</v>
      </c>
      <c r="M155" s="146"/>
    </row>
    <row r="156" spans="1:13" ht="12.75">
      <c r="A156" s="445" t="s">
        <v>398</v>
      </c>
      <c r="B156" s="503"/>
      <c r="C156" s="172"/>
      <c r="D156" s="172"/>
      <c r="E156" s="172"/>
      <c r="F156" s="172"/>
      <c r="G156" s="172"/>
      <c r="H156" s="172"/>
      <c r="I156" s="172"/>
      <c r="J156" s="172"/>
      <c r="K156" s="172"/>
      <c r="L156" s="484"/>
      <c r="M156" s="146">
        <f t="shared" si="3"/>
        <v>0</v>
      </c>
    </row>
    <row r="157" spans="1:13" ht="12.75">
      <c r="A157" s="485" t="s">
        <v>45</v>
      </c>
      <c r="B157" s="503" t="s">
        <v>167</v>
      </c>
      <c r="C157" s="172">
        <f>SUM(D157:L157)</f>
        <v>405</v>
      </c>
      <c r="D157" s="172"/>
      <c r="E157" s="172"/>
      <c r="F157" s="172">
        <v>405</v>
      </c>
      <c r="G157" s="172"/>
      <c r="H157" s="172"/>
      <c r="I157" s="172"/>
      <c r="J157" s="172"/>
      <c r="K157" s="172"/>
      <c r="L157" s="484"/>
      <c r="M157" s="146">
        <f t="shared" si="3"/>
        <v>405</v>
      </c>
    </row>
    <row r="158" spans="1:13" ht="12.75">
      <c r="A158" s="486" t="s">
        <v>568</v>
      </c>
      <c r="B158" s="504"/>
      <c r="C158" s="403">
        <f>C157</f>
        <v>405</v>
      </c>
      <c r="D158" s="403">
        <f aca="true" t="shared" si="33" ref="D158:L158">D157</f>
        <v>0</v>
      </c>
      <c r="E158" s="403">
        <f t="shared" si="33"/>
        <v>0</v>
      </c>
      <c r="F158" s="403">
        <f t="shared" si="33"/>
        <v>405</v>
      </c>
      <c r="G158" s="403">
        <f t="shared" si="33"/>
        <v>0</v>
      </c>
      <c r="H158" s="403">
        <f t="shared" si="33"/>
        <v>0</v>
      </c>
      <c r="I158" s="403">
        <f t="shared" si="33"/>
        <v>0</v>
      </c>
      <c r="J158" s="403">
        <f t="shared" si="33"/>
        <v>0</v>
      </c>
      <c r="K158" s="403">
        <f t="shared" si="33"/>
        <v>0</v>
      </c>
      <c r="L158" s="403">
        <f t="shared" si="33"/>
        <v>0</v>
      </c>
      <c r="M158" s="146"/>
    </row>
    <row r="159" spans="1:13" s="153" customFormat="1" ht="12.75">
      <c r="A159" s="445" t="s">
        <v>399</v>
      </c>
      <c r="B159" s="508"/>
      <c r="C159" s="506"/>
      <c r="D159" s="172"/>
      <c r="E159" s="172"/>
      <c r="F159" s="172"/>
      <c r="G159" s="172"/>
      <c r="H159" s="172"/>
      <c r="I159" s="172"/>
      <c r="J159" s="172"/>
      <c r="K159" s="172"/>
      <c r="L159" s="484"/>
      <c r="M159" s="146">
        <f t="shared" si="3"/>
        <v>0</v>
      </c>
    </row>
    <row r="160" spans="1:13" s="153" customFormat="1" ht="12.75">
      <c r="A160" s="485" t="s">
        <v>35</v>
      </c>
      <c r="B160" s="503" t="s">
        <v>166</v>
      </c>
      <c r="C160" s="172">
        <f>SUM(D160:L160)</f>
        <v>0</v>
      </c>
      <c r="D160" s="172"/>
      <c r="E160" s="172">
        <v>0</v>
      </c>
      <c r="F160" s="172">
        <v>0</v>
      </c>
      <c r="G160" s="172">
        <v>0</v>
      </c>
      <c r="H160" s="172">
        <v>0</v>
      </c>
      <c r="I160" s="172">
        <v>0</v>
      </c>
      <c r="J160" s="172">
        <v>0</v>
      </c>
      <c r="K160" s="172">
        <v>0</v>
      </c>
      <c r="L160" s="484">
        <v>0</v>
      </c>
      <c r="M160" s="146">
        <f t="shared" si="3"/>
        <v>0</v>
      </c>
    </row>
    <row r="161" spans="1:13" ht="12.75">
      <c r="A161" s="486" t="s">
        <v>568</v>
      </c>
      <c r="B161" s="504"/>
      <c r="C161" s="403">
        <f>SUM(D161:L161)</f>
        <v>0</v>
      </c>
      <c r="D161" s="403"/>
      <c r="E161" s="403"/>
      <c r="F161" s="403"/>
      <c r="G161" s="403"/>
      <c r="H161" s="403"/>
      <c r="I161" s="403"/>
      <c r="J161" s="403"/>
      <c r="K161" s="403"/>
      <c r="L161" s="505"/>
      <c r="M161" s="146"/>
    </row>
    <row r="162" spans="1:13" s="153" customFormat="1" ht="12.75">
      <c r="A162" s="483" t="s">
        <v>400</v>
      </c>
      <c r="B162" s="503"/>
      <c r="C162" s="172"/>
      <c r="D162" s="172"/>
      <c r="E162" s="172"/>
      <c r="F162" s="172"/>
      <c r="G162" s="172"/>
      <c r="H162" s="172"/>
      <c r="I162" s="172"/>
      <c r="J162" s="172"/>
      <c r="K162" s="172"/>
      <c r="L162" s="484"/>
      <c r="M162" s="146">
        <f t="shared" si="3"/>
        <v>0</v>
      </c>
    </row>
    <row r="163" spans="1:13" s="153" customFormat="1" ht="12.75">
      <c r="A163" s="485" t="s">
        <v>35</v>
      </c>
      <c r="B163" s="503" t="s">
        <v>166</v>
      </c>
      <c r="C163" s="172">
        <f>SUM(D163:L163)</f>
        <v>0</v>
      </c>
      <c r="D163" s="172"/>
      <c r="E163" s="172"/>
      <c r="F163" s="172">
        <v>0</v>
      </c>
      <c r="G163" s="172">
        <v>0</v>
      </c>
      <c r="H163" s="172"/>
      <c r="I163" s="172"/>
      <c r="J163" s="172"/>
      <c r="K163" s="172"/>
      <c r="L163" s="484"/>
      <c r="M163" s="146">
        <f t="shared" si="3"/>
        <v>0</v>
      </c>
    </row>
    <row r="164" spans="1:13" ht="12.75">
      <c r="A164" s="486" t="s">
        <v>568</v>
      </c>
      <c r="B164" s="504"/>
      <c r="C164" s="403">
        <f>SUM(D164:L164)</f>
        <v>0</v>
      </c>
      <c r="D164" s="403"/>
      <c r="E164" s="403"/>
      <c r="F164" s="403"/>
      <c r="G164" s="403"/>
      <c r="H164" s="403"/>
      <c r="I164" s="403"/>
      <c r="J164" s="403"/>
      <c r="K164" s="403"/>
      <c r="L164" s="505"/>
      <c r="M164" s="146"/>
    </row>
    <row r="165" spans="1:13" ht="12.75">
      <c r="A165" s="483" t="s">
        <v>410</v>
      </c>
      <c r="B165" s="481"/>
      <c r="C165" s="506"/>
      <c r="D165" s="172"/>
      <c r="E165" s="172"/>
      <c r="F165" s="172"/>
      <c r="G165" s="172"/>
      <c r="H165" s="172"/>
      <c r="I165" s="172"/>
      <c r="J165" s="172"/>
      <c r="K165" s="172"/>
      <c r="L165" s="484"/>
      <c r="M165" s="146">
        <f t="shared" si="3"/>
        <v>0</v>
      </c>
    </row>
    <row r="166" spans="1:13" ht="12.75">
      <c r="A166" s="485" t="s">
        <v>35</v>
      </c>
      <c r="B166" s="503" t="s">
        <v>166</v>
      </c>
      <c r="C166" s="172">
        <f>SUM(D166:L166)</f>
        <v>3194</v>
      </c>
      <c r="D166" s="172"/>
      <c r="E166" s="172">
        <v>0</v>
      </c>
      <c r="F166" s="172">
        <v>3194</v>
      </c>
      <c r="G166" s="172">
        <v>0</v>
      </c>
      <c r="H166" s="172">
        <v>0</v>
      </c>
      <c r="I166" s="172">
        <v>0</v>
      </c>
      <c r="J166" s="172">
        <v>0</v>
      </c>
      <c r="K166" s="172">
        <v>0</v>
      </c>
      <c r="L166" s="484">
        <v>0</v>
      </c>
      <c r="M166" s="146">
        <f t="shared" si="3"/>
        <v>3194</v>
      </c>
    </row>
    <row r="167" spans="1:13" ht="12.75">
      <c r="A167" s="486" t="s">
        <v>568</v>
      </c>
      <c r="B167" s="504"/>
      <c r="C167" s="403">
        <f>SUM(D167:L167)</f>
        <v>3194</v>
      </c>
      <c r="D167" s="403"/>
      <c r="E167" s="403"/>
      <c r="F167" s="403">
        <f>F166</f>
        <v>3194</v>
      </c>
      <c r="G167" s="403"/>
      <c r="H167" s="403"/>
      <c r="I167" s="403"/>
      <c r="J167" s="403"/>
      <c r="K167" s="403"/>
      <c r="L167" s="505"/>
      <c r="M167" s="146"/>
    </row>
    <row r="168" spans="1:13" ht="12.75">
      <c r="A168" s="483" t="s">
        <v>411</v>
      </c>
      <c r="B168" s="481"/>
      <c r="C168" s="506"/>
      <c r="D168" s="172"/>
      <c r="E168" s="172"/>
      <c r="F168" s="172"/>
      <c r="G168" s="172"/>
      <c r="H168" s="172"/>
      <c r="I168" s="172"/>
      <c r="J168" s="172"/>
      <c r="K168" s="172"/>
      <c r="L168" s="484"/>
      <c r="M168" s="146">
        <f t="shared" si="3"/>
        <v>0</v>
      </c>
    </row>
    <row r="169" spans="1:13" ht="12.75">
      <c r="A169" s="485" t="s">
        <v>35</v>
      </c>
      <c r="B169" s="503" t="s">
        <v>166</v>
      </c>
      <c r="C169" s="172">
        <f>SUM(D169:L169)</f>
        <v>1296</v>
      </c>
      <c r="D169" s="172"/>
      <c r="E169" s="172">
        <v>0</v>
      </c>
      <c r="F169" s="172">
        <v>1296</v>
      </c>
      <c r="G169" s="172">
        <v>0</v>
      </c>
      <c r="H169" s="172">
        <v>0</v>
      </c>
      <c r="I169" s="172">
        <v>0</v>
      </c>
      <c r="J169" s="172">
        <v>0</v>
      </c>
      <c r="K169" s="172">
        <v>0</v>
      </c>
      <c r="L169" s="484">
        <v>0</v>
      </c>
      <c r="M169" s="146">
        <f t="shared" si="3"/>
        <v>1296</v>
      </c>
    </row>
    <row r="170" spans="1:13" ht="12.75">
      <c r="A170" s="486" t="s">
        <v>568</v>
      </c>
      <c r="B170" s="504"/>
      <c r="C170" s="403">
        <f>SUM(D170:L170)</f>
        <v>1296</v>
      </c>
      <c r="D170" s="403"/>
      <c r="E170" s="403"/>
      <c r="F170" s="403">
        <f>F169</f>
        <v>1296</v>
      </c>
      <c r="G170" s="403"/>
      <c r="H170" s="403"/>
      <c r="I170" s="403"/>
      <c r="J170" s="403"/>
      <c r="K170" s="403"/>
      <c r="L170" s="505"/>
      <c r="M170" s="146"/>
    </row>
    <row r="171" spans="1:13" ht="12.75">
      <c r="A171" s="483" t="s">
        <v>403</v>
      </c>
      <c r="B171" s="481"/>
      <c r="C171" s="509"/>
      <c r="D171" s="172"/>
      <c r="E171" s="172"/>
      <c r="F171" s="172"/>
      <c r="G171" s="172"/>
      <c r="H171" s="172"/>
      <c r="I171" s="172"/>
      <c r="J171" s="172"/>
      <c r="K171" s="172"/>
      <c r="L171" s="484"/>
      <c r="M171" s="146">
        <f t="shared" si="3"/>
        <v>0</v>
      </c>
    </row>
    <row r="172" spans="1:13" ht="12.75">
      <c r="A172" s="485" t="s">
        <v>35</v>
      </c>
      <c r="B172" s="503" t="s">
        <v>166</v>
      </c>
      <c r="C172" s="172">
        <f>SUM(D172:L172)</f>
        <v>3921</v>
      </c>
      <c r="D172" s="172"/>
      <c r="E172" s="172">
        <v>0</v>
      </c>
      <c r="F172" s="172">
        <v>0</v>
      </c>
      <c r="G172" s="172">
        <v>0</v>
      </c>
      <c r="H172" s="172">
        <v>3921</v>
      </c>
      <c r="I172" s="172">
        <v>0</v>
      </c>
      <c r="J172" s="172">
        <v>0</v>
      </c>
      <c r="K172" s="172">
        <v>0</v>
      </c>
      <c r="L172" s="484">
        <v>0</v>
      </c>
      <c r="M172" s="146">
        <f t="shared" si="3"/>
        <v>3921</v>
      </c>
    </row>
    <row r="173" spans="1:13" ht="12.75">
      <c r="A173" s="486" t="s">
        <v>568</v>
      </c>
      <c r="B173" s="504"/>
      <c r="C173" s="403">
        <f>SUM(D173:L173)</f>
        <v>3921</v>
      </c>
      <c r="D173" s="403"/>
      <c r="E173" s="403"/>
      <c r="F173" s="403"/>
      <c r="G173" s="403"/>
      <c r="H173" s="403">
        <f>H172</f>
        <v>3921</v>
      </c>
      <c r="I173" s="403"/>
      <c r="J173" s="403"/>
      <c r="K173" s="403"/>
      <c r="L173" s="505"/>
      <c r="M173" s="146"/>
    </row>
    <row r="174" spans="1:13" ht="12.75">
      <c r="A174" s="483" t="s">
        <v>412</v>
      </c>
      <c r="B174" s="481"/>
      <c r="C174" s="509"/>
      <c r="D174" s="172"/>
      <c r="E174" s="172"/>
      <c r="F174" s="172"/>
      <c r="G174" s="172"/>
      <c r="H174" s="172"/>
      <c r="I174" s="172"/>
      <c r="J174" s="172"/>
      <c r="K174" s="172"/>
      <c r="L174" s="484"/>
      <c r="M174" s="146">
        <f t="shared" si="3"/>
        <v>0</v>
      </c>
    </row>
    <row r="175" spans="1:13" ht="12.75">
      <c r="A175" s="485" t="s">
        <v>35</v>
      </c>
      <c r="B175" s="503" t="s">
        <v>166</v>
      </c>
      <c r="C175" s="172">
        <f>SUM(D175:L175)</f>
        <v>1642</v>
      </c>
      <c r="D175" s="172"/>
      <c r="E175" s="172">
        <v>0</v>
      </c>
      <c r="F175" s="172">
        <v>0</v>
      </c>
      <c r="G175" s="172">
        <v>1642</v>
      </c>
      <c r="H175" s="172"/>
      <c r="I175" s="172">
        <v>0</v>
      </c>
      <c r="J175" s="172">
        <v>0</v>
      </c>
      <c r="K175" s="172">
        <v>0</v>
      </c>
      <c r="L175" s="484">
        <v>0</v>
      </c>
      <c r="M175" s="146">
        <f t="shared" si="3"/>
        <v>1642</v>
      </c>
    </row>
    <row r="176" spans="1:13" ht="12.75">
      <c r="A176" s="486" t="s">
        <v>568</v>
      </c>
      <c r="B176" s="504"/>
      <c r="C176" s="403">
        <f>SUM(D176:L176)</f>
        <v>1642</v>
      </c>
      <c r="D176" s="403"/>
      <c r="E176" s="403"/>
      <c r="F176" s="403"/>
      <c r="G176" s="403">
        <f>G175</f>
        <v>1642</v>
      </c>
      <c r="H176" s="403"/>
      <c r="I176" s="403"/>
      <c r="J176" s="403"/>
      <c r="K176" s="403"/>
      <c r="L176" s="505"/>
      <c r="M176" s="146"/>
    </row>
    <row r="177" spans="1:13" ht="12.75">
      <c r="A177" s="445" t="s">
        <v>405</v>
      </c>
      <c r="B177" s="508"/>
      <c r="C177" s="512"/>
      <c r="D177" s="172"/>
      <c r="E177" s="172"/>
      <c r="F177" s="172"/>
      <c r="G177" s="172"/>
      <c r="H177" s="172"/>
      <c r="I177" s="172"/>
      <c r="J177" s="172"/>
      <c r="K177" s="172"/>
      <c r="L177" s="484"/>
      <c r="M177" s="146">
        <f aca="true" t="shared" si="34" ref="M177:M202">SUM(D177:L177)</f>
        <v>0</v>
      </c>
    </row>
    <row r="178" spans="1:13" ht="12.75">
      <c r="A178" s="485" t="s">
        <v>35</v>
      </c>
      <c r="B178" s="503" t="s">
        <v>166</v>
      </c>
      <c r="C178" s="172">
        <f>SUM(D178:L178)</f>
        <v>0</v>
      </c>
      <c r="D178" s="172"/>
      <c r="E178" s="172"/>
      <c r="F178" s="172">
        <v>0</v>
      </c>
      <c r="G178" s="172">
        <v>0</v>
      </c>
      <c r="H178" s="172">
        <v>0</v>
      </c>
      <c r="I178" s="172">
        <v>0</v>
      </c>
      <c r="J178" s="172">
        <v>0</v>
      </c>
      <c r="K178" s="172">
        <v>0</v>
      </c>
      <c r="L178" s="484">
        <v>0</v>
      </c>
      <c r="M178" s="146">
        <f t="shared" si="34"/>
        <v>0</v>
      </c>
    </row>
    <row r="179" spans="1:13" ht="12.75">
      <c r="A179" s="486" t="s">
        <v>568</v>
      </c>
      <c r="B179" s="504"/>
      <c r="C179" s="403">
        <f>SUM(D179:L179)</f>
        <v>0</v>
      </c>
      <c r="D179" s="403"/>
      <c r="E179" s="403"/>
      <c r="F179" s="403"/>
      <c r="G179" s="403"/>
      <c r="H179" s="403"/>
      <c r="I179" s="403"/>
      <c r="J179" s="403"/>
      <c r="K179" s="403"/>
      <c r="L179" s="505"/>
      <c r="M179" s="146"/>
    </row>
    <row r="180" spans="1:13" ht="12.75">
      <c r="A180" s="445" t="s">
        <v>418</v>
      </c>
      <c r="B180" s="503"/>
      <c r="C180" s="172"/>
      <c r="D180" s="172"/>
      <c r="E180" s="172"/>
      <c r="F180" s="172">
        <v>0</v>
      </c>
      <c r="G180" s="172"/>
      <c r="H180" s="172"/>
      <c r="I180" s="172"/>
      <c r="J180" s="172"/>
      <c r="K180" s="172"/>
      <c r="L180" s="484"/>
      <c r="M180" s="146">
        <f t="shared" si="34"/>
        <v>0</v>
      </c>
    </row>
    <row r="181" spans="1:13" ht="12.75">
      <c r="A181" s="485" t="s">
        <v>35</v>
      </c>
      <c r="B181" s="503" t="s">
        <v>166</v>
      </c>
      <c r="C181" s="172">
        <f>SUM(D181:L181)</f>
        <v>3733</v>
      </c>
      <c r="D181" s="172"/>
      <c r="E181" s="172"/>
      <c r="F181" s="172">
        <v>3733</v>
      </c>
      <c r="G181" s="172"/>
      <c r="H181" s="172"/>
      <c r="I181" s="172"/>
      <c r="J181" s="172"/>
      <c r="K181" s="172"/>
      <c r="L181" s="484"/>
      <c r="M181" s="146">
        <f t="shared" si="34"/>
        <v>3733</v>
      </c>
    </row>
    <row r="182" spans="1:13" ht="12.75">
      <c r="A182" s="486" t="s">
        <v>568</v>
      </c>
      <c r="B182" s="504"/>
      <c r="C182" s="403">
        <f>SUM(D182:L182)</f>
        <v>3733</v>
      </c>
      <c r="D182" s="403"/>
      <c r="E182" s="403"/>
      <c r="F182" s="403">
        <f>F181</f>
        <v>3733</v>
      </c>
      <c r="G182" s="403"/>
      <c r="H182" s="403"/>
      <c r="I182" s="403"/>
      <c r="J182" s="403"/>
      <c r="K182" s="403"/>
      <c r="L182" s="505"/>
      <c r="M182" s="146"/>
    </row>
    <row r="183" spans="1:13" s="153" customFormat="1" ht="12.75">
      <c r="A183" s="483" t="s">
        <v>419</v>
      </c>
      <c r="B183" s="481"/>
      <c r="C183" s="506"/>
      <c r="D183" s="172"/>
      <c r="E183" s="172"/>
      <c r="F183" s="172"/>
      <c r="G183" s="172"/>
      <c r="H183" s="172"/>
      <c r="I183" s="172"/>
      <c r="J183" s="172"/>
      <c r="K183" s="172"/>
      <c r="L183" s="484"/>
      <c r="M183" s="146">
        <f t="shared" si="34"/>
        <v>0</v>
      </c>
    </row>
    <row r="184" spans="1:13" ht="12.75">
      <c r="A184" s="485" t="s">
        <v>35</v>
      </c>
      <c r="B184" s="503" t="s">
        <v>166</v>
      </c>
      <c r="C184" s="172">
        <f>SUM(D184:L184)</f>
        <v>13658</v>
      </c>
      <c r="D184" s="172"/>
      <c r="E184" s="172">
        <v>0</v>
      </c>
      <c r="F184" s="172">
        <v>0</v>
      </c>
      <c r="G184" s="172"/>
      <c r="H184" s="172">
        <v>13658</v>
      </c>
      <c r="I184" s="172">
        <v>0</v>
      </c>
      <c r="J184" s="172"/>
      <c r="K184" s="172">
        <v>0</v>
      </c>
      <c r="L184" s="484">
        <v>0</v>
      </c>
      <c r="M184" s="146">
        <f t="shared" si="34"/>
        <v>13658</v>
      </c>
    </row>
    <row r="185" spans="1:13" ht="12.75">
      <c r="A185" s="486" t="s">
        <v>568</v>
      </c>
      <c r="B185" s="504"/>
      <c r="C185" s="403">
        <f>SUM(D185:L185)</f>
        <v>13658</v>
      </c>
      <c r="D185" s="403"/>
      <c r="E185" s="403"/>
      <c r="F185" s="403"/>
      <c r="G185" s="403"/>
      <c r="H185" s="403">
        <f>H184</f>
        <v>13658</v>
      </c>
      <c r="I185" s="403"/>
      <c r="J185" s="403"/>
      <c r="K185" s="403"/>
      <c r="L185" s="505"/>
      <c r="M185" s="146"/>
    </row>
    <row r="186" spans="1:13" ht="12.75">
      <c r="A186" s="483" t="s">
        <v>420</v>
      </c>
      <c r="B186" s="481"/>
      <c r="C186" s="509"/>
      <c r="D186" s="172"/>
      <c r="E186" s="172"/>
      <c r="F186" s="172"/>
      <c r="G186" s="172"/>
      <c r="H186" s="172"/>
      <c r="I186" s="172"/>
      <c r="J186" s="172"/>
      <c r="K186" s="172"/>
      <c r="L186" s="484"/>
      <c r="M186" s="146">
        <f t="shared" si="34"/>
        <v>0</v>
      </c>
    </row>
    <row r="187" spans="1:13" ht="12.75">
      <c r="A187" s="485" t="s">
        <v>35</v>
      </c>
      <c r="B187" s="503" t="s">
        <v>166</v>
      </c>
      <c r="C187" s="172">
        <f>SUM(D187:L187)</f>
        <v>0</v>
      </c>
      <c r="D187" s="172"/>
      <c r="E187" s="172">
        <v>0</v>
      </c>
      <c r="F187" s="172">
        <v>0</v>
      </c>
      <c r="G187" s="172"/>
      <c r="H187" s="172"/>
      <c r="I187" s="172">
        <v>0</v>
      </c>
      <c r="J187" s="172"/>
      <c r="K187" s="172">
        <v>0</v>
      </c>
      <c r="L187" s="484">
        <v>0</v>
      </c>
      <c r="M187" s="146">
        <f t="shared" si="34"/>
        <v>0</v>
      </c>
    </row>
    <row r="188" spans="1:13" ht="12.75">
      <c r="A188" s="486" t="s">
        <v>568</v>
      </c>
      <c r="B188" s="504"/>
      <c r="C188" s="403">
        <f>SUM(D188:L188)</f>
        <v>0</v>
      </c>
      <c r="D188" s="403"/>
      <c r="E188" s="403"/>
      <c r="F188" s="403"/>
      <c r="G188" s="403"/>
      <c r="H188" s="403"/>
      <c r="I188" s="403"/>
      <c r="J188" s="403"/>
      <c r="K188" s="403"/>
      <c r="L188" s="505"/>
      <c r="M188" s="146"/>
    </row>
    <row r="189" spans="1:13" ht="12.75">
      <c r="A189" s="483" t="s">
        <v>421</v>
      </c>
      <c r="B189" s="503"/>
      <c r="C189" s="172"/>
      <c r="D189" s="172"/>
      <c r="E189" s="172"/>
      <c r="F189" s="172"/>
      <c r="G189" s="172"/>
      <c r="H189" s="172"/>
      <c r="I189" s="172"/>
      <c r="J189" s="172"/>
      <c r="K189" s="172"/>
      <c r="L189" s="484"/>
      <c r="M189" s="146">
        <f t="shared" si="34"/>
        <v>0</v>
      </c>
    </row>
    <row r="190" spans="1:13" ht="12.75">
      <c r="A190" s="485" t="s">
        <v>35</v>
      </c>
      <c r="B190" s="503" t="s">
        <v>166</v>
      </c>
      <c r="C190" s="172">
        <f>SUM(D190:L190)</f>
        <v>9000</v>
      </c>
      <c r="D190" s="172"/>
      <c r="E190" s="172"/>
      <c r="F190" s="172"/>
      <c r="G190" s="172">
        <v>9000</v>
      </c>
      <c r="H190" s="172">
        <v>0</v>
      </c>
      <c r="I190" s="172"/>
      <c r="J190" s="172"/>
      <c r="K190" s="172"/>
      <c r="L190" s="484"/>
      <c r="M190" s="146">
        <f t="shared" si="34"/>
        <v>9000</v>
      </c>
    </row>
    <row r="191" spans="1:13" ht="12.75">
      <c r="A191" s="486" t="s">
        <v>568</v>
      </c>
      <c r="B191" s="504"/>
      <c r="C191" s="403">
        <f>SUM(D191:L191)</f>
        <v>9000</v>
      </c>
      <c r="D191" s="403"/>
      <c r="E191" s="403"/>
      <c r="F191" s="403"/>
      <c r="G191" s="403">
        <f>G190</f>
        <v>9000</v>
      </c>
      <c r="H191" s="403"/>
      <c r="I191" s="403"/>
      <c r="J191" s="403"/>
      <c r="K191" s="403"/>
      <c r="L191" s="505"/>
      <c r="M191" s="146"/>
    </row>
    <row r="192" spans="1:13" ht="12.75">
      <c r="A192" s="445" t="s">
        <v>422</v>
      </c>
      <c r="B192" s="508"/>
      <c r="C192" s="509"/>
      <c r="D192" s="172"/>
      <c r="E192" s="172"/>
      <c r="F192" s="172"/>
      <c r="G192" s="172"/>
      <c r="H192" s="172"/>
      <c r="I192" s="172"/>
      <c r="J192" s="172"/>
      <c r="K192" s="172"/>
      <c r="L192" s="484"/>
      <c r="M192" s="146">
        <f t="shared" si="34"/>
        <v>0</v>
      </c>
    </row>
    <row r="193" spans="1:13" ht="12.75">
      <c r="A193" s="485" t="s">
        <v>35</v>
      </c>
      <c r="B193" s="503" t="s">
        <v>166</v>
      </c>
      <c r="C193" s="172">
        <f>SUM(D193:L193)</f>
        <v>0</v>
      </c>
      <c r="D193" s="172"/>
      <c r="E193" s="172">
        <v>0</v>
      </c>
      <c r="F193" s="172">
        <v>0</v>
      </c>
      <c r="G193" s="172">
        <v>0</v>
      </c>
      <c r="H193" s="172">
        <v>0</v>
      </c>
      <c r="I193" s="172">
        <v>0</v>
      </c>
      <c r="J193" s="172">
        <v>0</v>
      </c>
      <c r="K193" s="172">
        <v>0</v>
      </c>
      <c r="L193" s="484">
        <v>0</v>
      </c>
      <c r="M193" s="146">
        <f t="shared" si="34"/>
        <v>0</v>
      </c>
    </row>
    <row r="194" spans="1:13" ht="12.75">
      <c r="A194" s="486" t="s">
        <v>568</v>
      </c>
      <c r="B194" s="504"/>
      <c r="C194" s="403">
        <f>SUM(D194:L194)</f>
        <v>0</v>
      </c>
      <c r="D194" s="403"/>
      <c r="E194" s="403"/>
      <c r="F194" s="403"/>
      <c r="G194" s="403"/>
      <c r="H194" s="403"/>
      <c r="I194" s="403"/>
      <c r="J194" s="403"/>
      <c r="K194" s="403"/>
      <c r="L194" s="505"/>
      <c r="M194" s="146"/>
    </row>
    <row r="195" spans="1:13" ht="12.75">
      <c r="A195" s="513" t="s">
        <v>423</v>
      </c>
      <c r="B195" s="503"/>
      <c r="C195" s="172"/>
      <c r="D195" s="172"/>
      <c r="E195" s="172"/>
      <c r="F195" s="172"/>
      <c r="G195" s="172"/>
      <c r="H195" s="172"/>
      <c r="I195" s="172"/>
      <c r="J195" s="172"/>
      <c r="K195" s="172"/>
      <c r="L195" s="484"/>
      <c r="M195" s="146">
        <f t="shared" si="34"/>
        <v>0</v>
      </c>
    </row>
    <row r="196" spans="1:13" ht="12.75">
      <c r="A196" s="485" t="s">
        <v>35</v>
      </c>
      <c r="B196" s="503" t="s">
        <v>166</v>
      </c>
      <c r="C196" s="172">
        <f>SUM(D196:L196)</f>
        <v>0</v>
      </c>
      <c r="D196" s="172"/>
      <c r="E196" s="172"/>
      <c r="F196" s="172"/>
      <c r="G196" s="172"/>
      <c r="H196" s="172"/>
      <c r="I196" s="172"/>
      <c r="J196" s="172"/>
      <c r="K196" s="172"/>
      <c r="L196" s="484"/>
      <c r="M196" s="146">
        <f t="shared" si="34"/>
        <v>0</v>
      </c>
    </row>
    <row r="197" spans="1:13" ht="12.75">
      <c r="A197" s="486" t="s">
        <v>568</v>
      </c>
      <c r="B197" s="504"/>
      <c r="C197" s="403">
        <f>SUM(D197:L197)</f>
        <v>0</v>
      </c>
      <c r="D197" s="403"/>
      <c r="E197" s="403"/>
      <c r="F197" s="403"/>
      <c r="G197" s="403"/>
      <c r="H197" s="403"/>
      <c r="I197" s="403"/>
      <c r="J197" s="403"/>
      <c r="K197" s="403"/>
      <c r="L197" s="505"/>
      <c r="M197" s="146"/>
    </row>
    <row r="198" spans="1:13" ht="12.75">
      <c r="A198" s="445" t="s">
        <v>424</v>
      </c>
      <c r="B198" s="509"/>
      <c r="C198" s="172"/>
      <c r="D198" s="172"/>
      <c r="E198" s="172"/>
      <c r="F198" s="172"/>
      <c r="G198" s="172"/>
      <c r="H198" s="172"/>
      <c r="I198" s="172"/>
      <c r="J198" s="172"/>
      <c r="K198" s="172"/>
      <c r="L198" s="484"/>
      <c r="M198" s="146">
        <f t="shared" si="34"/>
        <v>0</v>
      </c>
    </row>
    <row r="199" spans="1:13" ht="12.75">
      <c r="A199" s="485" t="s">
        <v>35</v>
      </c>
      <c r="B199" s="503" t="s">
        <v>166</v>
      </c>
      <c r="C199" s="172">
        <f>SUM(D199:L199)</f>
        <v>0</v>
      </c>
      <c r="D199" s="172"/>
      <c r="E199" s="172"/>
      <c r="F199" s="172"/>
      <c r="G199" s="172"/>
      <c r="H199" s="172"/>
      <c r="I199" s="172"/>
      <c r="J199" s="172"/>
      <c r="K199" s="172"/>
      <c r="L199" s="484"/>
      <c r="M199" s="146">
        <f t="shared" si="34"/>
        <v>0</v>
      </c>
    </row>
    <row r="200" spans="1:13" ht="12.75">
      <c r="A200" s="486" t="s">
        <v>568</v>
      </c>
      <c r="B200" s="504"/>
      <c r="C200" s="403">
        <f>SUM(D200:L200)</f>
        <v>0</v>
      </c>
      <c r="D200" s="403"/>
      <c r="E200" s="403"/>
      <c r="F200" s="403"/>
      <c r="G200" s="403"/>
      <c r="H200" s="403"/>
      <c r="I200" s="403"/>
      <c r="J200" s="403"/>
      <c r="K200" s="403"/>
      <c r="L200" s="505"/>
      <c r="M200" s="146"/>
    </row>
    <row r="201" spans="1:13" ht="12.75">
      <c r="A201" s="513" t="s">
        <v>425</v>
      </c>
      <c r="B201" s="503"/>
      <c r="C201" s="172"/>
      <c r="D201" s="172"/>
      <c r="E201" s="172"/>
      <c r="F201" s="172"/>
      <c r="G201" s="172"/>
      <c r="H201" s="172"/>
      <c r="I201" s="172"/>
      <c r="J201" s="172"/>
      <c r="K201" s="172"/>
      <c r="L201" s="484"/>
      <c r="M201" s="146">
        <f t="shared" si="34"/>
        <v>0</v>
      </c>
    </row>
    <row r="202" spans="1:13" ht="12.75">
      <c r="A202" s="485" t="s">
        <v>35</v>
      </c>
      <c r="B202" s="503" t="s">
        <v>167</v>
      </c>
      <c r="C202" s="172">
        <f>SUM(D202:L202)</f>
        <v>300000</v>
      </c>
      <c r="D202" s="172"/>
      <c r="E202" s="172"/>
      <c r="F202" s="172">
        <v>15000</v>
      </c>
      <c r="G202" s="172"/>
      <c r="H202" s="172"/>
      <c r="I202" s="172"/>
      <c r="J202" s="172"/>
      <c r="K202" s="172"/>
      <c r="L202" s="484">
        <v>285000</v>
      </c>
      <c r="M202" s="146">
        <f t="shared" si="34"/>
        <v>300000</v>
      </c>
    </row>
    <row r="203" spans="1:13" ht="12.75">
      <c r="A203" s="485" t="s">
        <v>660</v>
      </c>
      <c r="B203" s="503"/>
      <c r="C203" s="172"/>
      <c r="D203" s="172"/>
      <c r="E203" s="172"/>
      <c r="F203" s="172"/>
      <c r="G203" s="172"/>
      <c r="H203" s="172"/>
      <c r="I203" s="172"/>
      <c r="J203" s="172"/>
      <c r="K203" s="172"/>
      <c r="L203" s="484"/>
      <c r="M203" s="146"/>
    </row>
    <row r="204" spans="1:13" ht="12.75">
      <c r="A204" s="486" t="s">
        <v>568</v>
      </c>
      <c r="B204" s="504"/>
      <c r="C204" s="403">
        <f>C203+C202</f>
        <v>300000</v>
      </c>
      <c r="D204" s="403">
        <f aca="true" t="shared" si="35" ref="D204:L204">D203+D202</f>
        <v>0</v>
      </c>
      <c r="E204" s="403">
        <f t="shared" si="35"/>
        <v>0</v>
      </c>
      <c r="F204" s="403">
        <f t="shared" si="35"/>
        <v>15000</v>
      </c>
      <c r="G204" s="403">
        <f t="shared" si="35"/>
        <v>0</v>
      </c>
      <c r="H204" s="403">
        <f t="shared" si="35"/>
        <v>0</v>
      </c>
      <c r="I204" s="403">
        <f t="shared" si="35"/>
        <v>0</v>
      </c>
      <c r="J204" s="403">
        <f t="shared" si="35"/>
        <v>0</v>
      </c>
      <c r="K204" s="403">
        <f t="shared" si="35"/>
        <v>0</v>
      </c>
      <c r="L204" s="403">
        <f t="shared" si="35"/>
        <v>285000</v>
      </c>
      <c r="M204" s="146"/>
    </row>
    <row r="205" spans="1:12" ht="12.75">
      <c r="A205" s="506" t="s">
        <v>47</v>
      </c>
      <c r="B205" s="506"/>
      <c r="C205" s="506"/>
      <c r="D205" s="514"/>
      <c r="E205" s="487"/>
      <c r="F205" s="515"/>
      <c r="G205" s="487"/>
      <c r="H205" s="487"/>
      <c r="I205" s="487"/>
      <c r="J205" s="488"/>
      <c r="K205" s="487"/>
      <c r="L205" s="514"/>
    </row>
    <row r="206" spans="1:13" ht="12.75">
      <c r="A206" s="506" t="s">
        <v>35</v>
      </c>
      <c r="B206" s="506"/>
      <c r="C206" s="487">
        <f>SUM(C131,C135,C143,C146,C149,C154,C157,C160,C163,C166,C169,C172,C175,C178,C184,C187,C190,C193,C196,C199,C202,C216,C181,)</f>
        <v>3411166</v>
      </c>
      <c r="D206" s="487">
        <f aca="true" t="shared" si="36" ref="D206:L206">SUM(D131,D135,D143,D146,D149,D154,D157,D160,D163,D166,D169,D172,D175,D178,D184,D187,D190,D193,D196,D199,D202,D216,D181)</f>
        <v>84324</v>
      </c>
      <c r="E206" s="487">
        <f t="shared" si="36"/>
        <v>13334</v>
      </c>
      <c r="F206" s="487">
        <f t="shared" si="36"/>
        <v>540874</v>
      </c>
      <c r="G206" s="487">
        <f t="shared" si="36"/>
        <v>10642</v>
      </c>
      <c r="H206" s="487">
        <f t="shared" si="36"/>
        <v>1139120</v>
      </c>
      <c r="I206" s="487">
        <f t="shared" si="36"/>
        <v>704994</v>
      </c>
      <c r="J206" s="487">
        <f t="shared" si="36"/>
        <v>574615</v>
      </c>
      <c r="K206" s="487">
        <f t="shared" si="36"/>
        <v>800</v>
      </c>
      <c r="L206" s="487">
        <f t="shared" si="36"/>
        <v>342463</v>
      </c>
      <c r="M206" s="446">
        <f>SUM(D206:L206)</f>
        <v>3411166</v>
      </c>
    </row>
    <row r="207" spans="1:13" ht="12.75">
      <c r="A207" s="516" t="s">
        <v>576</v>
      </c>
      <c r="B207" s="516"/>
      <c r="C207" s="487">
        <f>SUM(C133,C141,C144,C147,C152,C155,C158,C161,C164,C167,C170,C173,C176,C179,C185,C188,C191,C194,C197,C200,C204,C217,C182,)</f>
        <v>3531153</v>
      </c>
      <c r="D207" s="487">
        <f aca="true" t="shared" si="37" ref="D207:L207">SUM(D133,D141,D144,D147,D152,D155,D158,D161,D164,D167,D170,D173,D176,D179,D185,D188,D191,D194,D197,D200,D204,D217,D182)</f>
        <v>87819</v>
      </c>
      <c r="E207" s="487">
        <f t="shared" si="37"/>
        <v>14221</v>
      </c>
      <c r="F207" s="487">
        <f t="shared" si="37"/>
        <v>570534</v>
      </c>
      <c r="G207" s="487">
        <f t="shared" si="37"/>
        <v>10642</v>
      </c>
      <c r="H207" s="487">
        <f t="shared" si="37"/>
        <v>1147843</v>
      </c>
      <c r="I207" s="487">
        <f t="shared" si="37"/>
        <v>708964</v>
      </c>
      <c r="J207" s="487">
        <f t="shared" si="37"/>
        <v>630615</v>
      </c>
      <c r="K207" s="487">
        <f t="shared" si="37"/>
        <v>18052</v>
      </c>
      <c r="L207" s="487">
        <f t="shared" si="37"/>
        <v>342463</v>
      </c>
      <c r="M207" s="446">
        <f>SUM(D207:L207)</f>
        <v>3531153</v>
      </c>
    </row>
    <row r="208" spans="1:13" ht="18" customHeight="1">
      <c r="A208" s="195" t="s">
        <v>169</v>
      </c>
      <c r="B208" s="195"/>
      <c r="C208" s="555">
        <f>C206-(C210+C212)</f>
        <v>2457409</v>
      </c>
      <c r="D208" s="555">
        <f aca="true" t="shared" si="38" ref="D208:L208">D206-(D210+D212)</f>
        <v>52302</v>
      </c>
      <c r="E208" s="555">
        <f t="shared" si="38"/>
        <v>7249</v>
      </c>
      <c r="F208" s="555">
        <f t="shared" si="38"/>
        <v>517533</v>
      </c>
      <c r="G208" s="555">
        <f t="shared" si="38"/>
        <v>10642</v>
      </c>
      <c r="H208" s="555">
        <f t="shared" si="38"/>
        <v>1127111</v>
      </c>
      <c r="I208" s="555">
        <f t="shared" si="38"/>
        <v>116994</v>
      </c>
      <c r="J208" s="555">
        <f t="shared" si="38"/>
        <v>567315</v>
      </c>
      <c r="K208" s="555">
        <f t="shared" si="38"/>
        <v>800</v>
      </c>
      <c r="L208" s="555">
        <f t="shared" si="38"/>
        <v>57463</v>
      </c>
      <c r="M208" s="122">
        <f>SUM(M217,M165,M168,M171,M174,M177,M183,M186,M189,M195,M192,M198,M201,M205,M162)</f>
        <v>0</v>
      </c>
    </row>
    <row r="209" spans="1:13" ht="18" customHeight="1">
      <c r="A209" s="195" t="s">
        <v>580</v>
      </c>
      <c r="B209" s="195"/>
      <c r="C209" s="555">
        <f>C207-(C211+C213)</f>
        <v>2568198</v>
      </c>
      <c r="D209" s="555">
        <f aca="true" t="shared" si="39" ref="D209:L209">D207-(D211+D213)</f>
        <v>55747</v>
      </c>
      <c r="E209" s="555">
        <f t="shared" si="39"/>
        <v>8074</v>
      </c>
      <c r="F209" s="555">
        <f t="shared" si="39"/>
        <v>546544</v>
      </c>
      <c r="G209" s="555">
        <f t="shared" si="39"/>
        <v>10642</v>
      </c>
      <c r="H209" s="555">
        <f t="shared" si="39"/>
        <v>1129367</v>
      </c>
      <c r="I209" s="555">
        <f t="shared" si="39"/>
        <v>118994</v>
      </c>
      <c r="J209" s="555">
        <f t="shared" si="39"/>
        <v>623315</v>
      </c>
      <c r="K209" s="555">
        <f t="shared" si="39"/>
        <v>18052</v>
      </c>
      <c r="L209" s="555">
        <f t="shared" si="39"/>
        <v>57463</v>
      </c>
      <c r="M209" s="122"/>
    </row>
    <row r="210" spans="1:13" s="188" customFormat="1" ht="17.25" customHeight="1">
      <c r="A210" s="195" t="s">
        <v>170</v>
      </c>
      <c r="B210" s="195"/>
      <c r="C210" s="555">
        <f aca="true" t="shared" si="40" ref="C210:L210">SUM(C29,C70,C108,C117,C128,C154,C157,C160,C163,C202,)</f>
        <v>910587</v>
      </c>
      <c r="D210" s="555">
        <f t="shared" si="40"/>
        <v>0</v>
      </c>
      <c r="E210" s="555">
        <f t="shared" si="40"/>
        <v>0</v>
      </c>
      <c r="F210" s="555">
        <f t="shared" si="40"/>
        <v>21651</v>
      </c>
      <c r="G210" s="555">
        <f t="shared" si="40"/>
        <v>0</v>
      </c>
      <c r="H210" s="555">
        <f t="shared" si="40"/>
        <v>11636</v>
      </c>
      <c r="I210" s="555">
        <f t="shared" si="40"/>
        <v>588000</v>
      </c>
      <c r="J210" s="555">
        <f t="shared" si="40"/>
        <v>4300</v>
      </c>
      <c r="K210" s="555">
        <f t="shared" si="40"/>
        <v>0</v>
      </c>
      <c r="L210" s="555">
        <f t="shared" si="40"/>
        <v>285000</v>
      </c>
      <c r="M210" s="122">
        <f>SUM(M218,M166,M169,M172,M175,M178,M184,M187,M190,M196,M193,M199,M202,M206,M163)</f>
        <v>3743877</v>
      </c>
    </row>
    <row r="211" spans="1:13" s="188" customFormat="1" ht="17.25" customHeight="1">
      <c r="A211" s="195" t="s">
        <v>583</v>
      </c>
      <c r="B211" s="195"/>
      <c r="C211" s="555">
        <f aca="true" t="shared" si="41" ref="C211:L211">SUM(C30,C71,C112,C118,C129,C155,C158,C161,C164,C204,)</f>
        <v>917166</v>
      </c>
      <c r="D211" s="555">
        <f t="shared" si="41"/>
        <v>50</v>
      </c>
      <c r="E211" s="555">
        <f t="shared" si="41"/>
        <v>62</v>
      </c>
      <c r="F211" s="555">
        <f t="shared" si="41"/>
        <v>21651</v>
      </c>
      <c r="G211" s="555">
        <f t="shared" si="41"/>
        <v>0</v>
      </c>
      <c r="H211" s="555">
        <f t="shared" si="41"/>
        <v>18103</v>
      </c>
      <c r="I211" s="555">
        <f t="shared" si="41"/>
        <v>588000</v>
      </c>
      <c r="J211" s="555">
        <f t="shared" si="41"/>
        <v>4300</v>
      </c>
      <c r="K211" s="555">
        <f t="shared" si="41"/>
        <v>0</v>
      </c>
      <c r="L211" s="555">
        <f t="shared" si="41"/>
        <v>285000</v>
      </c>
      <c r="M211" s="122"/>
    </row>
    <row r="212" spans="1:13" s="188" customFormat="1" ht="18" customHeight="1">
      <c r="A212" s="195" t="s">
        <v>171</v>
      </c>
      <c r="B212" s="195"/>
      <c r="C212" s="555">
        <f aca="true" t="shared" si="42" ref="C212:L212">SUM(C13,)</f>
        <v>43170</v>
      </c>
      <c r="D212" s="555">
        <f t="shared" si="42"/>
        <v>32022</v>
      </c>
      <c r="E212" s="555">
        <f t="shared" si="42"/>
        <v>6085</v>
      </c>
      <c r="F212" s="555">
        <f t="shared" si="42"/>
        <v>1690</v>
      </c>
      <c r="G212" s="555">
        <f t="shared" si="42"/>
        <v>0</v>
      </c>
      <c r="H212" s="555">
        <f t="shared" si="42"/>
        <v>373</v>
      </c>
      <c r="I212" s="555">
        <f t="shared" si="42"/>
        <v>0</v>
      </c>
      <c r="J212" s="555">
        <f t="shared" si="42"/>
        <v>3000</v>
      </c>
      <c r="K212" s="555">
        <f t="shared" si="42"/>
        <v>0</v>
      </c>
      <c r="L212" s="555">
        <f t="shared" si="42"/>
        <v>0</v>
      </c>
      <c r="M212" s="122">
        <f>SUM(M219,M168,M171,M174,M177,M183,M186,M189,M192,M198,M195,M201,M205,M208,M165)</f>
        <v>0</v>
      </c>
    </row>
    <row r="213" spans="1:13" s="188" customFormat="1" ht="18" customHeight="1">
      <c r="A213" s="195" t="s">
        <v>582</v>
      </c>
      <c r="B213" s="195"/>
      <c r="C213" s="555">
        <f aca="true" t="shared" si="43" ref="C213:L213">SUM(C19,)</f>
        <v>45789</v>
      </c>
      <c r="D213" s="555">
        <f t="shared" si="43"/>
        <v>32022</v>
      </c>
      <c r="E213" s="555">
        <f t="shared" si="43"/>
        <v>6085</v>
      </c>
      <c r="F213" s="555">
        <f t="shared" si="43"/>
        <v>2339</v>
      </c>
      <c r="G213" s="555">
        <f t="shared" si="43"/>
        <v>0</v>
      </c>
      <c r="H213" s="555">
        <f t="shared" si="43"/>
        <v>373</v>
      </c>
      <c r="I213" s="555">
        <f t="shared" si="43"/>
        <v>1970</v>
      </c>
      <c r="J213" s="555">
        <f t="shared" si="43"/>
        <v>3000</v>
      </c>
      <c r="K213" s="555">
        <f t="shared" si="43"/>
        <v>0</v>
      </c>
      <c r="L213" s="555">
        <f t="shared" si="43"/>
        <v>0</v>
      </c>
      <c r="M213" s="122"/>
    </row>
    <row r="214" spans="1:12" ht="12.75">
      <c r="A214" s="517"/>
      <c r="B214" s="517"/>
      <c r="C214" s="517"/>
      <c r="D214" s="517"/>
      <c r="E214" s="517"/>
      <c r="F214" s="517"/>
      <c r="G214" s="517"/>
      <c r="H214" s="517"/>
      <c r="I214" s="517"/>
      <c r="J214" s="517"/>
      <c r="K214" s="517"/>
      <c r="L214" s="517"/>
    </row>
    <row r="215" spans="1:12" ht="12.75">
      <c r="A215" s="517" t="s">
        <v>133</v>
      </c>
      <c r="B215" s="517"/>
      <c r="C215" s="517"/>
      <c r="D215" s="517"/>
      <c r="E215" s="517"/>
      <c r="F215" s="517"/>
      <c r="G215" s="517"/>
      <c r="H215" s="517"/>
      <c r="I215" s="517"/>
      <c r="J215" s="517"/>
      <c r="K215" s="517"/>
      <c r="L215" s="517"/>
    </row>
    <row r="216" spans="1:13" ht="12.75">
      <c r="A216" s="518" t="s">
        <v>595</v>
      </c>
      <c r="B216" s="518"/>
      <c r="C216" s="519">
        <f>SUM(C13,C21,C24,C29,C32,C38,C41,C44,C47,C50,C56,C59,C65,C70,C73,C76,C79,C82,C87,C90,C101,C104,C108,C114,C117,C120,C128,C125)</f>
        <v>2698395</v>
      </c>
      <c r="D216" s="519">
        <f aca="true" t="shared" si="44" ref="D216:L216">SUM(D13,D21,D24,D29,D32,D38,D41,D44,D47,D50,D56,D59,D65,D70,D73,D76,D79,D82,D87,D90,D101,D104,D108,D114,D117,D120,D125,D128)</f>
        <v>84324</v>
      </c>
      <c r="E216" s="519">
        <f t="shared" si="44"/>
        <v>13334</v>
      </c>
      <c r="F216" s="519">
        <f t="shared" si="44"/>
        <v>506124</v>
      </c>
      <c r="G216" s="519">
        <f t="shared" si="44"/>
        <v>0</v>
      </c>
      <c r="H216" s="519">
        <f t="shared" si="44"/>
        <v>1121541</v>
      </c>
      <c r="I216" s="519">
        <f t="shared" si="44"/>
        <v>704994</v>
      </c>
      <c r="J216" s="519">
        <f t="shared" si="44"/>
        <v>209815</v>
      </c>
      <c r="K216" s="519">
        <f t="shared" si="44"/>
        <v>800</v>
      </c>
      <c r="L216" s="519">
        <f t="shared" si="44"/>
        <v>57463</v>
      </c>
      <c r="M216" s="151"/>
    </row>
    <row r="217" spans="1:12" ht="12.75">
      <c r="A217" s="518" t="s">
        <v>596</v>
      </c>
      <c r="B217" s="518"/>
      <c r="C217" s="519">
        <f>SUM(C19,C22,C27,C30,C36,C39,C42,C45,C48,C54,C57,C63,C68,C71,C74,C77,C80,C85,C88,C99,C102,C106,C112,C115,C118,C123,C129,C126)</f>
        <v>2774613</v>
      </c>
      <c r="D217" s="519">
        <f aca="true" t="shared" si="45" ref="D217:L217">SUM(D19,D22,D27,D30,D36,D39,D42,D45,D48,D54,D57,D63,D68,D71,D74,D77,D80,D85,D88,D99,D102,D106,D112,D115,D118,D123,D126,D129)</f>
        <v>87374</v>
      </c>
      <c r="E217" s="519">
        <f t="shared" si="45"/>
        <v>13981</v>
      </c>
      <c r="F217" s="519">
        <f t="shared" si="45"/>
        <v>533700</v>
      </c>
      <c r="G217" s="519">
        <f t="shared" si="45"/>
        <v>0</v>
      </c>
      <c r="H217" s="519">
        <f t="shared" si="45"/>
        <v>1130264</v>
      </c>
      <c r="I217" s="519">
        <f t="shared" si="45"/>
        <v>708964</v>
      </c>
      <c r="J217" s="519">
        <f t="shared" si="45"/>
        <v>224815</v>
      </c>
      <c r="K217" s="519">
        <f t="shared" si="45"/>
        <v>18052</v>
      </c>
      <c r="L217" s="519">
        <f t="shared" si="45"/>
        <v>57463</v>
      </c>
    </row>
    <row r="218" spans="1:12" ht="12.75">
      <c r="A218" s="517"/>
      <c r="B218" s="517"/>
      <c r="C218" s="517"/>
      <c r="D218" s="520"/>
      <c r="E218" s="520"/>
      <c r="F218" s="520"/>
      <c r="G218" s="520"/>
      <c r="H218" s="520"/>
      <c r="I218" s="520"/>
      <c r="J218" s="520"/>
      <c r="K218" s="520"/>
      <c r="L218" s="520"/>
    </row>
    <row r="219" spans="1:12" ht="12.75">
      <c r="A219" s="517"/>
      <c r="B219" s="517"/>
      <c r="C219" s="517"/>
      <c r="D219" s="520"/>
      <c r="E219" s="520"/>
      <c r="F219" s="520"/>
      <c r="G219" s="520"/>
      <c r="H219" s="520"/>
      <c r="I219" s="520"/>
      <c r="J219" s="520"/>
      <c r="K219" s="520"/>
      <c r="L219" s="520"/>
    </row>
    <row r="220" spans="1:12" ht="12.75">
      <c r="A220" s="517"/>
      <c r="B220" s="517"/>
      <c r="C220" s="517"/>
      <c r="D220" s="520"/>
      <c r="E220" s="517"/>
      <c r="F220" s="517"/>
      <c r="G220" s="517"/>
      <c r="H220" s="517"/>
      <c r="I220" s="517"/>
      <c r="J220" s="517"/>
      <c r="K220" s="517"/>
      <c r="L220" s="517"/>
    </row>
    <row r="221" spans="1:12" ht="12.75">
      <c r="A221" s="517"/>
      <c r="B221" s="517"/>
      <c r="C221" s="517"/>
      <c r="D221" s="520"/>
      <c r="E221" s="517"/>
      <c r="F221" s="517"/>
      <c r="G221" s="517"/>
      <c r="H221" s="517"/>
      <c r="I221" s="517"/>
      <c r="J221" s="517"/>
      <c r="K221" s="517"/>
      <c r="L221" s="517"/>
    </row>
    <row r="222" spans="1:12" ht="12.75">
      <c r="A222" s="517"/>
      <c r="B222" s="517"/>
      <c r="C222" s="517"/>
      <c r="D222" s="520"/>
      <c r="E222" s="517"/>
      <c r="F222" s="517"/>
      <c r="G222" s="517"/>
      <c r="H222" s="517"/>
      <c r="I222" s="517"/>
      <c r="J222" s="517"/>
      <c r="K222" s="517"/>
      <c r="L222" s="517"/>
    </row>
    <row r="223" spans="1:12" ht="12.75">
      <c r="A223" s="517"/>
      <c r="B223" s="517"/>
      <c r="C223" s="517"/>
      <c r="D223" s="517"/>
      <c r="E223" s="517"/>
      <c r="F223" s="517"/>
      <c r="G223" s="517"/>
      <c r="H223" s="517"/>
      <c r="I223" s="517"/>
      <c r="J223" s="517"/>
      <c r="K223" s="517"/>
      <c r="L223" s="517"/>
    </row>
    <row r="224" spans="1:12" ht="12.75">
      <c r="A224" s="517"/>
      <c r="B224" s="517"/>
      <c r="C224" s="517"/>
      <c r="D224" s="517"/>
      <c r="E224" s="517"/>
      <c r="F224" s="517"/>
      <c r="G224" s="517"/>
      <c r="H224" s="517"/>
      <c r="I224" s="517"/>
      <c r="J224" s="517"/>
      <c r="K224" s="517"/>
      <c r="L224" s="517"/>
    </row>
    <row r="225" spans="1:12" ht="12.75">
      <c r="A225" s="517"/>
      <c r="B225" s="517"/>
      <c r="C225" s="517"/>
      <c r="D225" s="517"/>
      <c r="E225" s="517"/>
      <c r="F225" s="517"/>
      <c r="G225" s="517"/>
      <c r="H225" s="517"/>
      <c r="I225" s="517"/>
      <c r="J225" s="517"/>
      <c r="K225" s="517"/>
      <c r="L225" s="517"/>
    </row>
    <row r="226" spans="1:12" ht="12.75">
      <c r="A226" s="517"/>
      <c r="B226" s="517"/>
      <c r="C226" s="517"/>
      <c r="D226" s="517"/>
      <c r="E226" s="517"/>
      <c r="F226" s="517"/>
      <c r="G226" s="517"/>
      <c r="H226" s="517"/>
      <c r="I226" s="517"/>
      <c r="J226" s="517"/>
      <c r="K226" s="517"/>
      <c r="L226" s="517"/>
    </row>
    <row r="227" spans="1:12" ht="12.75">
      <c r="A227" s="517"/>
      <c r="B227" s="517"/>
      <c r="C227" s="517"/>
      <c r="D227" s="517"/>
      <c r="E227" s="517"/>
      <c r="F227" s="517"/>
      <c r="G227" s="517"/>
      <c r="H227" s="517"/>
      <c r="I227" s="517"/>
      <c r="J227" s="517"/>
      <c r="K227" s="517"/>
      <c r="L227" s="517"/>
    </row>
    <row r="228" spans="1:12" ht="12.75">
      <c r="A228" s="517"/>
      <c r="B228" s="517"/>
      <c r="C228" s="517"/>
      <c r="D228" s="517"/>
      <c r="E228" s="517"/>
      <c r="F228" s="517"/>
      <c r="G228" s="517"/>
      <c r="H228" s="517"/>
      <c r="I228" s="517"/>
      <c r="J228" s="517"/>
      <c r="K228" s="517"/>
      <c r="L228" s="517"/>
    </row>
    <row r="229" spans="1:12" ht="12.75">
      <c r="A229" s="517"/>
      <c r="B229" s="517"/>
      <c r="C229" s="517"/>
      <c r="D229" s="517"/>
      <c r="E229" s="517"/>
      <c r="F229" s="517"/>
      <c r="G229" s="517"/>
      <c r="H229" s="517"/>
      <c r="I229" s="517"/>
      <c r="J229" s="517"/>
      <c r="K229" s="517"/>
      <c r="L229" s="517"/>
    </row>
    <row r="230" spans="1:12" ht="12.75">
      <c r="A230" s="517"/>
      <c r="B230" s="517"/>
      <c r="C230" s="517"/>
      <c r="D230" s="517"/>
      <c r="E230" s="517"/>
      <c r="F230" s="517"/>
      <c r="G230" s="517"/>
      <c r="H230" s="517"/>
      <c r="I230" s="517"/>
      <c r="J230" s="517"/>
      <c r="K230" s="517"/>
      <c r="L230" s="517"/>
    </row>
    <row r="231" spans="1:12" ht="12.75">
      <c r="A231" s="517"/>
      <c r="B231" s="517"/>
      <c r="C231" s="517"/>
      <c r="D231" s="517"/>
      <c r="E231" s="517"/>
      <c r="F231" s="517"/>
      <c r="G231" s="517"/>
      <c r="H231" s="517"/>
      <c r="I231" s="517"/>
      <c r="J231" s="517"/>
      <c r="K231" s="517"/>
      <c r="L231" s="517"/>
    </row>
    <row r="232" spans="1:12" ht="12.75">
      <c r="A232" s="517"/>
      <c r="B232" s="517"/>
      <c r="C232" s="517"/>
      <c r="D232" s="517"/>
      <c r="E232" s="517"/>
      <c r="F232" s="517"/>
      <c r="G232" s="517"/>
      <c r="H232" s="517"/>
      <c r="I232" s="517"/>
      <c r="J232" s="517"/>
      <c r="K232" s="517"/>
      <c r="L232" s="517"/>
    </row>
    <row r="233" spans="1:12" ht="12.75">
      <c r="A233" s="517"/>
      <c r="B233" s="517"/>
      <c r="C233" s="517"/>
      <c r="D233" s="517"/>
      <c r="E233" s="517"/>
      <c r="F233" s="517"/>
      <c r="G233" s="517"/>
      <c r="H233" s="517"/>
      <c r="I233" s="517"/>
      <c r="J233" s="517"/>
      <c r="K233" s="517"/>
      <c r="L233" s="517"/>
    </row>
    <row r="234" spans="1:12" ht="12.75">
      <c r="A234" s="517"/>
      <c r="B234" s="517"/>
      <c r="C234" s="517"/>
      <c r="D234" s="517"/>
      <c r="E234" s="517"/>
      <c r="F234" s="517"/>
      <c r="G234" s="517"/>
      <c r="H234" s="517"/>
      <c r="I234" s="517"/>
      <c r="J234" s="517"/>
      <c r="K234" s="517"/>
      <c r="L234" s="517"/>
    </row>
    <row r="235" spans="1:12" ht="12.75">
      <c r="A235" s="517"/>
      <c r="B235" s="517"/>
      <c r="C235" s="517"/>
      <c r="D235" s="517"/>
      <c r="E235" s="517"/>
      <c r="F235" s="517"/>
      <c r="G235" s="517"/>
      <c r="H235" s="517"/>
      <c r="I235" s="517"/>
      <c r="J235" s="517"/>
      <c r="K235" s="517"/>
      <c r="L235" s="517"/>
    </row>
    <row r="236" spans="1:12" ht="12.75">
      <c r="A236" s="517"/>
      <c r="B236" s="517"/>
      <c r="C236" s="517"/>
      <c r="D236" s="517"/>
      <c r="E236" s="517"/>
      <c r="F236" s="517"/>
      <c r="G236" s="517"/>
      <c r="H236" s="517"/>
      <c r="I236" s="517"/>
      <c r="J236" s="517"/>
      <c r="K236" s="517"/>
      <c r="L236" s="517"/>
    </row>
    <row r="237" spans="1:12" ht="12.75">
      <c r="A237" s="517"/>
      <c r="B237" s="517"/>
      <c r="C237" s="517"/>
      <c r="D237" s="517"/>
      <c r="E237" s="517"/>
      <c r="F237" s="517"/>
      <c r="G237" s="517"/>
      <c r="H237" s="517"/>
      <c r="I237" s="517"/>
      <c r="J237" s="517"/>
      <c r="K237" s="517"/>
      <c r="L237" s="517"/>
    </row>
    <row r="238" spans="1:12" ht="12.75">
      <c r="A238" s="517"/>
      <c r="B238" s="517"/>
      <c r="C238" s="517"/>
      <c r="D238" s="517"/>
      <c r="E238" s="517"/>
      <c r="F238" s="517"/>
      <c r="G238" s="517"/>
      <c r="H238" s="517"/>
      <c r="I238" s="517"/>
      <c r="J238" s="517"/>
      <c r="K238" s="517"/>
      <c r="L238" s="517"/>
    </row>
    <row r="239" spans="1:12" ht="12.75">
      <c r="A239" s="517"/>
      <c r="B239" s="517"/>
      <c r="C239" s="517"/>
      <c r="D239" s="517"/>
      <c r="E239" s="517"/>
      <c r="F239" s="517"/>
      <c r="G239" s="517"/>
      <c r="H239" s="517"/>
      <c r="I239" s="517"/>
      <c r="J239" s="517"/>
      <c r="K239" s="517"/>
      <c r="L239" s="517"/>
    </row>
    <row r="240" spans="1:12" ht="12.75">
      <c r="A240" s="517"/>
      <c r="B240" s="517"/>
      <c r="C240" s="517"/>
      <c r="D240" s="517"/>
      <c r="E240" s="517"/>
      <c r="F240" s="517"/>
      <c r="G240" s="517"/>
      <c r="H240" s="517"/>
      <c r="I240" s="517"/>
      <c r="J240" s="517"/>
      <c r="K240" s="517"/>
      <c r="L240" s="517"/>
    </row>
    <row r="241" spans="1:12" ht="12.75">
      <c r="A241" s="517"/>
      <c r="B241" s="517"/>
      <c r="C241" s="517"/>
      <c r="D241" s="517"/>
      <c r="E241" s="517"/>
      <c r="F241" s="517"/>
      <c r="G241" s="517"/>
      <c r="H241" s="517"/>
      <c r="I241" s="517"/>
      <c r="J241" s="517"/>
      <c r="K241" s="517"/>
      <c r="L241" s="517"/>
    </row>
    <row r="242" spans="1:12" ht="12.75">
      <c r="A242" s="517"/>
      <c r="B242" s="517"/>
      <c r="C242" s="517"/>
      <c r="D242" s="517"/>
      <c r="E242" s="517"/>
      <c r="F242" s="517"/>
      <c r="G242" s="517"/>
      <c r="H242" s="517"/>
      <c r="I242" s="517"/>
      <c r="J242" s="517"/>
      <c r="K242" s="517"/>
      <c r="L242" s="517"/>
    </row>
    <row r="243" spans="1:12" ht="12.75">
      <c r="A243" s="517"/>
      <c r="B243" s="517"/>
      <c r="C243" s="517"/>
      <c r="D243" s="517"/>
      <c r="E243" s="517"/>
      <c r="F243" s="517"/>
      <c r="G243" s="517"/>
      <c r="H243" s="517"/>
      <c r="I243" s="517"/>
      <c r="J243" s="517"/>
      <c r="K243" s="517"/>
      <c r="L243" s="517"/>
    </row>
    <row r="244" spans="1:12" ht="12.75">
      <c r="A244" s="517"/>
      <c r="B244" s="517"/>
      <c r="C244" s="517"/>
      <c r="D244" s="517"/>
      <c r="E244" s="517"/>
      <c r="F244" s="517"/>
      <c r="G244" s="517"/>
      <c r="H244" s="517"/>
      <c r="I244" s="517"/>
      <c r="J244" s="517"/>
      <c r="K244" s="517"/>
      <c r="L244" s="517"/>
    </row>
    <row r="245" spans="1:12" ht="12.75">
      <c r="A245" s="517"/>
      <c r="B245" s="517"/>
      <c r="C245" s="517"/>
      <c r="D245" s="517"/>
      <c r="E245" s="517"/>
      <c r="F245" s="517"/>
      <c r="G245" s="517"/>
      <c r="H245" s="517"/>
      <c r="I245" s="517"/>
      <c r="J245" s="517"/>
      <c r="K245" s="517"/>
      <c r="L245" s="517"/>
    </row>
    <row r="246" spans="1:12" ht="12.75">
      <c r="A246" s="517"/>
      <c r="B246" s="517"/>
      <c r="C246" s="517"/>
      <c r="D246" s="517"/>
      <c r="E246" s="517"/>
      <c r="F246" s="517"/>
      <c r="G246" s="517"/>
      <c r="H246" s="517"/>
      <c r="I246" s="517"/>
      <c r="J246" s="517"/>
      <c r="K246" s="517"/>
      <c r="L246" s="517"/>
    </row>
    <row r="247" spans="1:12" ht="12.75">
      <c r="A247" s="517"/>
      <c r="B247" s="517"/>
      <c r="C247" s="517"/>
      <c r="D247" s="517"/>
      <c r="E247" s="517"/>
      <c r="F247" s="517"/>
      <c r="G247" s="517"/>
      <c r="H247" s="517"/>
      <c r="I247" s="517"/>
      <c r="J247" s="517"/>
      <c r="K247" s="517"/>
      <c r="L247" s="517"/>
    </row>
    <row r="248" spans="1:12" ht="12.75">
      <c r="A248" s="517"/>
      <c r="B248" s="517"/>
      <c r="C248" s="517"/>
      <c r="D248" s="517"/>
      <c r="E248" s="517"/>
      <c r="F248" s="517"/>
      <c r="G248" s="517"/>
      <c r="H248" s="517"/>
      <c r="I248" s="517"/>
      <c r="J248" s="517"/>
      <c r="K248" s="517"/>
      <c r="L248" s="517"/>
    </row>
    <row r="249" spans="1:12" ht="12.75">
      <c r="A249" s="517"/>
      <c r="B249" s="517"/>
      <c r="C249" s="517"/>
      <c r="D249" s="517"/>
      <c r="E249" s="517"/>
      <c r="F249" s="517"/>
      <c r="G249" s="517"/>
      <c r="H249" s="517"/>
      <c r="I249" s="517"/>
      <c r="J249" s="517"/>
      <c r="K249" s="517"/>
      <c r="L249" s="517"/>
    </row>
    <row r="250" spans="1:12" ht="12.75">
      <c r="A250" s="517"/>
      <c r="B250" s="517"/>
      <c r="C250" s="517"/>
      <c r="D250" s="517"/>
      <c r="E250" s="517"/>
      <c r="F250" s="517"/>
      <c r="G250" s="517"/>
      <c r="H250" s="517"/>
      <c r="I250" s="517"/>
      <c r="J250" s="517"/>
      <c r="K250" s="517"/>
      <c r="L250" s="517"/>
    </row>
    <row r="251" spans="1:12" ht="12.75">
      <c r="A251" s="517"/>
      <c r="B251" s="517"/>
      <c r="C251" s="517"/>
      <c r="D251" s="517"/>
      <c r="E251" s="517"/>
      <c r="F251" s="517"/>
      <c r="G251" s="517"/>
      <c r="H251" s="517"/>
      <c r="I251" s="517"/>
      <c r="J251" s="517"/>
      <c r="K251" s="517"/>
      <c r="L251" s="517"/>
    </row>
    <row r="252" spans="1:12" ht="12.75">
      <c r="A252" s="517"/>
      <c r="B252" s="517"/>
      <c r="C252" s="517"/>
      <c r="D252" s="517"/>
      <c r="E252" s="517"/>
      <c r="F252" s="517"/>
      <c r="G252" s="517"/>
      <c r="H252" s="517"/>
      <c r="I252" s="517"/>
      <c r="J252" s="517"/>
      <c r="K252" s="517"/>
      <c r="L252" s="517"/>
    </row>
    <row r="253" spans="1:12" ht="12.75">
      <c r="A253" s="517"/>
      <c r="B253" s="517"/>
      <c r="C253" s="517"/>
      <c r="D253" s="517"/>
      <c r="E253" s="517"/>
      <c r="F253" s="517"/>
      <c r="G253" s="517"/>
      <c r="H253" s="517"/>
      <c r="I253" s="517"/>
      <c r="J253" s="517"/>
      <c r="K253" s="517"/>
      <c r="L253" s="517"/>
    </row>
    <row r="254" spans="1:12" ht="12.75">
      <c r="A254" s="517"/>
      <c r="B254" s="517"/>
      <c r="C254" s="517"/>
      <c r="D254" s="517"/>
      <c r="E254" s="517"/>
      <c r="F254" s="517"/>
      <c r="G254" s="517"/>
      <c r="H254" s="517"/>
      <c r="I254" s="517"/>
      <c r="J254" s="517"/>
      <c r="K254" s="517"/>
      <c r="L254" s="517"/>
    </row>
    <row r="255" spans="1:12" ht="12.75">
      <c r="A255" s="517"/>
      <c r="B255" s="517"/>
      <c r="C255" s="517"/>
      <c r="D255" s="517"/>
      <c r="E255" s="517"/>
      <c r="F255" s="517"/>
      <c r="G255" s="517"/>
      <c r="H255" s="517"/>
      <c r="I255" s="517"/>
      <c r="J255" s="517"/>
      <c r="K255" s="517"/>
      <c r="L255" s="517"/>
    </row>
    <row r="256" spans="1:12" ht="12.75">
      <c r="A256" s="517"/>
      <c r="B256" s="517"/>
      <c r="C256" s="517"/>
      <c r="D256" s="517"/>
      <c r="E256" s="517"/>
      <c r="F256" s="517"/>
      <c r="G256" s="517"/>
      <c r="H256" s="517"/>
      <c r="I256" s="517"/>
      <c r="J256" s="517"/>
      <c r="K256" s="517"/>
      <c r="L256" s="517"/>
    </row>
    <row r="257" spans="1:12" ht="12.75">
      <c r="A257" s="517"/>
      <c r="B257" s="517"/>
      <c r="C257" s="517"/>
      <c r="D257" s="517"/>
      <c r="E257" s="517"/>
      <c r="F257" s="517"/>
      <c r="G257" s="517"/>
      <c r="H257" s="517"/>
      <c r="I257" s="517"/>
      <c r="J257" s="517"/>
      <c r="K257" s="517"/>
      <c r="L257" s="517"/>
    </row>
    <row r="258" spans="1:12" ht="12.75">
      <c r="A258" s="517"/>
      <c r="B258" s="517"/>
      <c r="C258" s="517"/>
      <c r="D258" s="517"/>
      <c r="E258" s="517"/>
      <c r="F258" s="517"/>
      <c r="G258" s="517"/>
      <c r="H258" s="517"/>
      <c r="I258" s="517"/>
      <c r="J258" s="517"/>
      <c r="K258" s="517"/>
      <c r="L258" s="517"/>
    </row>
    <row r="259" spans="1:12" ht="12.75">
      <c r="A259" s="517"/>
      <c r="B259" s="517"/>
      <c r="C259" s="517"/>
      <c r="D259" s="517"/>
      <c r="E259" s="517"/>
      <c r="F259" s="517"/>
      <c r="G259" s="517"/>
      <c r="H259" s="517"/>
      <c r="I259" s="517"/>
      <c r="J259" s="517"/>
      <c r="K259" s="517"/>
      <c r="L259" s="517"/>
    </row>
    <row r="260" spans="1:12" ht="12.75">
      <c r="A260" s="517"/>
      <c r="B260" s="517"/>
      <c r="C260" s="517"/>
      <c r="D260" s="517"/>
      <c r="E260" s="517"/>
      <c r="F260" s="517"/>
      <c r="G260" s="517"/>
      <c r="H260" s="517"/>
      <c r="I260" s="517"/>
      <c r="J260" s="517"/>
      <c r="K260" s="517"/>
      <c r="L260" s="517"/>
    </row>
    <row r="261" spans="1:12" ht="12.75">
      <c r="A261" s="517"/>
      <c r="B261" s="517"/>
      <c r="C261" s="517"/>
      <c r="D261" s="517"/>
      <c r="E261" s="517"/>
      <c r="F261" s="517"/>
      <c r="G261" s="517"/>
      <c r="H261" s="517"/>
      <c r="I261" s="517"/>
      <c r="J261" s="517"/>
      <c r="K261" s="517"/>
      <c r="L261" s="517"/>
    </row>
    <row r="262" spans="1:12" ht="12.75">
      <c r="A262" s="517"/>
      <c r="B262" s="517"/>
      <c r="C262" s="517"/>
      <c r="D262" s="517"/>
      <c r="E262" s="517"/>
      <c r="F262" s="517"/>
      <c r="G262" s="517"/>
      <c r="H262" s="517"/>
      <c r="I262" s="517"/>
      <c r="J262" s="517"/>
      <c r="K262" s="517"/>
      <c r="L262" s="517"/>
    </row>
    <row r="263" spans="1:12" ht="12.75">
      <c r="A263" s="517"/>
      <c r="B263" s="517"/>
      <c r="C263" s="517"/>
      <c r="D263" s="517"/>
      <c r="E263" s="517"/>
      <c r="F263" s="517"/>
      <c r="G263" s="517"/>
      <c r="H263" s="517"/>
      <c r="I263" s="517"/>
      <c r="J263" s="517"/>
      <c r="K263" s="517"/>
      <c r="L263" s="517"/>
    </row>
    <row r="264" spans="1:12" ht="12.75">
      <c r="A264" s="517"/>
      <c r="B264" s="517"/>
      <c r="C264" s="517"/>
      <c r="D264" s="517"/>
      <c r="E264" s="517"/>
      <c r="F264" s="517"/>
      <c r="G264" s="517"/>
      <c r="H264" s="517"/>
      <c r="I264" s="517"/>
      <c r="J264" s="517"/>
      <c r="K264" s="517"/>
      <c r="L264" s="517"/>
    </row>
    <row r="265" spans="1:12" ht="12.75">
      <c r="A265" s="517"/>
      <c r="B265" s="517"/>
      <c r="C265" s="517"/>
      <c r="D265" s="517"/>
      <c r="E265" s="517"/>
      <c r="F265" s="517"/>
      <c r="G265" s="517"/>
      <c r="H265" s="517"/>
      <c r="I265" s="517"/>
      <c r="J265" s="517"/>
      <c r="K265" s="517"/>
      <c r="L265" s="517"/>
    </row>
    <row r="266" spans="1:12" ht="12.75">
      <c r="A266" s="517"/>
      <c r="B266" s="517"/>
      <c r="C266" s="517"/>
      <c r="D266" s="517"/>
      <c r="E266" s="517"/>
      <c r="F266" s="517"/>
      <c r="G266" s="517"/>
      <c r="H266" s="517"/>
      <c r="I266" s="517"/>
      <c r="J266" s="517"/>
      <c r="K266" s="517"/>
      <c r="L266" s="517"/>
    </row>
    <row r="267" spans="1:12" ht="12.75">
      <c r="A267" s="517"/>
      <c r="B267" s="517"/>
      <c r="C267" s="517"/>
      <c r="D267" s="517"/>
      <c r="E267" s="517"/>
      <c r="F267" s="517"/>
      <c r="G267" s="517"/>
      <c r="H267" s="517"/>
      <c r="I267" s="517"/>
      <c r="J267" s="517"/>
      <c r="K267" s="517"/>
      <c r="L267" s="517"/>
    </row>
    <row r="268" spans="1:12" ht="12.75">
      <c r="A268" s="517"/>
      <c r="B268" s="517"/>
      <c r="C268" s="517"/>
      <c r="D268" s="517"/>
      <c r="E268" s="517"/>
      <c r="F268" s="517"/>
      <c r="G268" s="517"/>
      <c r="H268" s="517"/>
      <c r="I268" s="517"/>
      <c r="J268" s="517"/>
      <c r="K268" s="517"/>
      <c r="L268" s="517"/>
    </row>
    <row r="269" spans="1:12" ht="12.75">
      <c r="A269" s="517"/>
      <c r="B269" s="517"/>
      <c r="C269" s="517"/>
      <c r="D269" s="517"/>
      <c r="E269" s="517"/>
      <c r="F269" s="517"/>
      <c r="G269" s="517"/>
      <c r="H269" s="517"/>
      <c r="I269" s="517"/>
      <c r="J269" s="517"/>
      <c r="K269" s="517"/>
      <c r="L269" s="517"/>
    </row>
    <row r="270" spans="1:12" ht="12.75">
      <c r="A270" s="517"/>
      <c r="B270" s="517"/>
      <c r="C270" s="517"/>
      <c r="D270" s="517"/>
      <c r="E270" s="517"/>
      <c r="F270" s="517"/>
      <c r="G270" s="517"/>
      <c r="H270" s="517"/>
      <c r="I270" s="517"/>
      <c r="J270" s="517"/>
      <c r="K270" s="517"/>
      <c r="L270" s="517"/>
    </row>
    <row r="271" spans="1:12" ht="12.75">
      <c r="A271" s="517"/>
      <c r="B271" s="517"/>
      <c r="C271" s="517"/>
      <c r="D271" s="517"/>
      <c r="E271" s="517"/>
      <c r="F271" s="517"/>
      <c r="G271" s="517"/>
      <c r="H271" s="517"/>
      <c r="I271" s="517"/>
      <c r="J271" s="517"/>
      <c r="K271" s="517"/>
      <c r="L271" s="517"/>
    </row>
    <row r="272" spans="1:12" ht="12.75">
      <c r="A272" s="517"/>
      <c r="B272" s="517"/>
      <c r="C272" s="517"/>
      <c r="D272" s="517"/>
      <c r="E272" s="517"/>
      <c r="F272" s="517"/>
      <c r="G272" s="517"/>
      <c r="H272" s="517"/>
      <c r="I272" s="517"/>
      <c r="J272" s="517"/>
      <c r="K272" s="517"/>
      <c r="L272" s="517"/>
    </row>
    <row r="273" spans="1:12" ht="12.75">
      <c r="A273" s="517"/>
      <c r="B273" s="517"/>
      <c r="C273" s="517"/>
      <c r="D273" s="517"/>
      <c r="E273" s="517"/>
      <c r="F273" s="517"/>
      <c r="G273" s="517"/>
      <c r="H273" s="517"/>
      <c r="I273" s="517"/>
      <c r="J273" s="517"/>
      <c r="K273" s="517"/>
      <c r="L273" s="517"/>
    </row>
    <row r="274" spans="1:12" ht="12.75">
      <c r="A274" s="517"/>
      <c r="B274" s="517"/>
      <c r="C274" s="517"/>
      <c r="D274" s="517"/>
      <c r="E274" s="517"/>
      <c r="F274" s="517"/>
      <c r="G274" s="517"/>
      <c r="H274" s="517"/>
      <c r="I274" s="517"/>
      <c r="J274" s="517"/>
      <c r="K274" s="517"/>
      <c r="L274" s="517"/>
    </row>
    <row r="275" spans="1:12" ht="12.75">
      <c r="A275" s="517"/>
      <c r="B275" s="517"/>
      <c r="C275" s="517"/>
      <c r="D275" s="517"/>
      <c r="E275" s="517"/>
      <c r="F275" s="517"/>
      <c r="G275" s="517"/>
      <c r="H275" s="517"/>
      <c r="I275" s="517"/>
      <c r="J275" s="517"/>
      <c r="K275" s="517"/>
      <c r="L275" s="517"/>
    </row>
    <row r="276" spans="1:12" ht="12.75">
      <c r="A276" s="517"/>
      <c r="B276" s="517"/>
      <c r="C276" s="517"/>
      <c r="D276" s="517"/>
      <c r="E276" s="517"/>
      <c r="F276" s="517"/>
      <c r="G276" s="517"/>
      <c r="H276" s="517"/>
      <c r="I276" s="517"/>
      <c r="J276" s="517"/>
      <c r="K276" s="517"/>
      <c r="L276" s="517"/>
    </row>
    <row r="277" spans="1:12" ht="12.75">
      <c r="A277" s="517"/>
      <c r="B277" s="517"/>
      <c r="C277" s="517"/>
      <c r="D277" s="517"/>
      <c r="E277" s="517"/>
      <c r="F277" s="517"/>
      <c r="G277" s="517"/>
      <c r="H277" s="517"/>
      <c r="I277" s="517"/>
      <c r="J277" s="517"/>
      <c r="K277" s="517"/>
      <c r="L277" s="517"/>
    </row>
    <row r="278" spans="1:12" ht="12.75">
      <c r="A278" s="517"/>
      <c r="B278" s="517"/>
      <c r="C278" s="517"/>
      <c r="D278" s="517"/>
      <c r="E278" s="517"/>
      <c r="F278" s="517"/>
      <c r="G278" s="517"/>
      <c r="H278" s="517"/>
      <c r="I278" s="517"/>
      <c r="J278" s="517"/>
      <c r="K278" s="517"/>
      <c r="L278" s="517"/>
    </row>
    <row r="279" spans="1:12" ht="12.75">
      <c r="A279" s="517"/>
      <c r="B279" s="517"/>
      <c r="C279" s="517"/>
      <c r="D279" s="517"/>
      <c r="E279" s="517"/>
      <c r="F279" s="517"/>
      <c r="G279" s="517"/>
      <c r="H279" s="517"/>
      <c r="I279" s="517"/>
      <c r="J279" s="517"/>
      <c r="K279" s="517"/>
      <c r="L279" s="517"/>
    </row>
    <row r="280" spans="1:12" ht="12.75">
      <c r="A280" s="517"/>
      <c r="B280" s="517"/>
      <c r="C280" s="517"/>
      <c r="D280" s="517"/>
      <c r="E280" s="517"/>
      <c r="F280" s="517"/>
      <c r="G280" s="517"/>
      <c r="H280" s="517"/>
      <c r="I280" s="517"/>
      <c r="J280" s="517"/>
      <c r="K280" s="517"/>
      <c r="L280" s="517"/>
    </row>
    <row r="281" spans="1:12" ht="12.75">
      <c r="A281" s="517"/>
      <c r="B281" s="517"/>
      <c r="C281" s="517"/>
      <c r="D281" s="517"/>
      <c r="E281" s="517"/>
      <c r="F281" s="517"/>
      <c r="G281" s="517"/>
      <c r="H281" s="517"/>
      <c r="I281" s="517"/>
      <c r="J281" s="517"/>
      <c r="K281" s="517"/>
      <c r="L281" s="517"/>
    </row>
    <row r="282" spans="1:12" ht="12.75">
      <c r="A282" s="517"/>
      <c r="B282" s="517"/>
      <c r="C282" s="517"/>
      <c r="D282" s="517"/>
      <c r="E282" s="517"/>
      <c r="F282" s="517"/>
      <c r="G282" s="517"/>
      <c r="H282" s="517"/>
      <c r="I282" s="517"/>
      <c r="J282" s="517"/>
      <c r="K282" s="517"/>
      <c r="L282" s="517"/>
    </row>
    <row r="283" spans="1:12" ht="12.75">
      <c r="A283" s="517"/>
      <c r="B283" s="517"/>
      <c r="C283" s="517"/>
      <c r="D283" s="517"/>
      <c r="E283" s="517"/>
      <c r="F283" s="517"/>
      <c r="G283" s="517"/>
      <c r="H283" s="517"/>
      <c r="I283" s="517"/>
      <c r="J283" s="517"/>
      <c r="K283" s="517"/>
      <c r="L283" s="517"/>
    </row>
    <row r="284" spans="1:12" ht="12.75">
      <c r="A284" s="517"/>
      <c r="B284" s="517"/>
      <c r="C284" s="517"/>
      <c r="D284" s="517"/>
      <c r="E284" s="517"/>
      <c r="F284" s="517"/>
      <c r="G284" s="517"/>
      <c r="H284" s="517"/>
      <c r="I284" s="517"/>
      <c r="J284" s="517"/>
      <c r="K284" s="517"/>
      <c r="L284" s="517"/>
    </row>
    <row r="285" spans="1:12" ht="12.75">
      <c r="A285" s="517"/>
      <c r="B285" s="517"/>
      <c r="C285" s="517"/>
      <c r="D285" s="517"/>
      <c r="E285" s="517"/>
      <c r="F285" s="517"/>
      <c r="G285" s="517"/>
      <c r="H285" s="517"/>
      <c r="I285" s="517"/>
      <c r="J285" s="517"/>
      <c r="K285" s="517"/>
      <c r="L285" s="517"/>
    </row>
    <row r="286" spans="1:12" ht="12.75">
      <c r="A286" s="517"/>
      <c r="B286" s="517"/>
      <c r="C286" s="517"/>
      <c r="D286" s="517"/>
      <c r="E286" s="517"/>
      <c r="F286" s="517"/>
      <c r="G286" s="517"/>
      <c r="H286" s="517"/>
      <c r="I286" s="517"/>
      <c r="J286" s="517"/>
      <c r="K286" s="517"/>
      <c r="L286" s="517"/>
    </row>
    <row r="287" spans="1:12" ht="12.75">
      <c r="A287" s="517"/>
      <c r="B287" s="517"/>
      <c r="C287" s="517"/>
      <c r="D287" s="517"/>
      <c r="E287" s="517"/>
      <c r="F287" s="517"/>
      <c r="G287" s="517"/>
      <c r="H287" s="517"/>
      <c r="I287" s="517"/>
      <c r="J287" s="517"/>
      <c r="K287" s="517"/>
      <c r="L287" s="517"/>
    </row>
    <row r="288" spans="1:12" ht="12.75">
      <c r="A288" s="517"/>
      <c r="B288" s="517"/>
      <c r="C288" s="517"/>
      <c r="D288" s="517"/>
      <c r="E288" s="517"/>
      <c r="F288" s="517"/>
      <c r="G288" s="517"/>
      <c r="H288" s="517"/>
      <c r="I288" s="517"/>
      <c r="J288" s="517"/>
      <c r="K288" s="517"/>
      <c r="L288" s="517"/>
    </row>
    <row r="289" spans="1:12" ht="12.75">
      <c r="A289" s="517"/>
      <c r="B289" s="517"/>
      <c r="C289" s="517"/>
      <c r="D289" s="517"/>
      <c r="E289" s="517"/>
      <c r="F289" s="517"/>
      <c r="G289" s="517"/>
      <c r="H289" s="517"/>
      <c r="I289" s="517"/>
      <c r="J289" s="517"/>
      <c r="K289" s="517"/>
      <c r="L289" s="517"/>
    </row>
    <row r="290" spans="1:12" ht="12.75">
      <c r="A290" s="517"/>
      <c r="B290" s="517"/>
      <c r="C290" s="517"/>
      <c r="D290" s="517"/>
      <c r="E290" s="517"/>
      <c r="F290" s="517"/>
      <c r="G290" s="517"/>
      <c r="H290" s="517"/>
      <c r="I290" s="517"/>
      <c r="J290" s="517"/>
      <c r="K290" s="517"/>
      <c r="L290" s="517"/>
    </row>
    <row r="291" spans="1:12" ht="12.75">
      <c r="A291" s="517"/>
      <c r="B291" s="517"/>
      <c r="C291" s="517"/>
      <c r="D291" s="517"/>
      <c r="E291" s="517"/>
      <c r="F291" s="517"/>
      <c r="G291" s="517"/>
      <c r="H291" s="517"/>
      <c r="I291" s="517"/>
      <c r="J291" s="517"/>
      <c r="K291" s="517"/>
      <c r="L291" s="517"/>
    </row>
    <row r="292" spans="1:12" ht="12.75">
      <c r="A292" s="517"/>
      <c r="B292" s="517"/>
      <c r="C292" s="517"/>
      <c r="D292" s="517"/>
      <c r="E292" s="517"/>
      <c r="F292" s="517"/>
      <c r="G292" s="517"/>
      <c r="H292" s="517"/>
      <c r="I292" s="517"/>
      <c r="J292" s="517"/>
      <c r="K292" s="517"/>
      <c r="L292" s="517"/>
    </row>
    <row r="293" spans="1:12" ht="12.75">
      <c r="A293" s="517"/>
      <c r="B293" s="517"/>
      <c r="C293" s="517"/>
      <c r="D293" s="517"/>
      <c r="E293" s="517"/>
      <c r="F293" s="517"/>
      <c r="G293" s="517"/>
      <c r="H293" s="517"/>
      <c r="I293" s="517"/>
      <c r="J293" s="517"/>
      <c r="K293" s="517"/>
      <c r="L293" s="517"/>
    </row>
    <row r="294" spans="1:12" ht="12.75">
      <c r="A294" s="517"/>
      <c r="B294" s="517"/>
      <c r="C294" s="517"/>
      <c r="D294" s="517"/>
      <c r="E294" s="517"/>
      <c r="F294" s="517"/>
      <c r="G294" s="517"/>
      <c r="H294" s="517"/>
      <c r="I294" s="517"/>
      <c r="J294" s="517"/>
      <c r="K294" s="517"/>
      <c r="L294" s="517"/>
    </row>
    <row r="295" spans="1:12" ht="12.75">
      <c r="A295" s="517"/>
      <c r="B295" s="517"/>
      <c r="C295" s="517"/>
      <c r="D295" s="517"/>
      <c r="E295" s="517"/>
      <c r="F295" s="517"/>
      <c r="G295" s="517"/>
      <c r="H295" s="517"/>
      <c r="I295" s="517"/>
      <c r="J295" s="517"/>
      <c r="K295" s="517"/>
      <c r="L295" s="517"/>
    </row>
    <row r="296" spans="1:12" ht="12.75">
      <c r="A296" s="517"/>
      <c r="B296" s="517"/>
      <c r="C296" s="517"/>
      <c r="D296" s="517"/>
      <c r="E296" s="517"/>
      <c r="F296" s="517"/>
      <c r="G296" s="517"/>
      <c r="H296" s="517"/>
      <c r="I296" s="517"/>
      <c r="J296" s="517"/>
      <c r="K296" s="517"/>
      <c r="L296" s="517"/>
    </row>
    <row r="297" spans="1:12" ht="12.75">
      <c r="A297" s="517"/>
      <c r="B297" s="517"/>
      <c r="C297" s="517"/>
      <c r="D297" s="517"/>
      <c r="E297" s="517"/>
      <c r="F297" s="517"/>
      <c r="G297" s="517"/>
      <c r="H297" s="517"/>
      <c r="I297" s="517"/>
      <c r="J297" s="517"/>
      <c r="K297" s="517"/>
      <c r="L297" s="517"/>
    </row>
    <row r="298" spans="1:12" ht="12.75">
      <c r="A298" s="517"/>
      <c r="B298" s="517"/>
      <c r="C298" s="517"/>
      <c r="D298" s="517"/>
      <c r="E298" s="517"/>
      <c r="F298" s="517"/>
      <c r="G298" s="517"/>
      <c r="H298" s="517"/>
      <c r="I298" s="517"/>
      <c r="J298" s="517"/>
      <c r="K298" s="517"/>
      <c r="L298" s="517"/>
    </row>
    <row r="299" spans="1:12" ht="12.75">
      <c r="A299" s="517"/>
      <c r="B299" s="517"/>
      <c r="C299" s="517"/>
      <c r="D299" s="517"/>
      <c r="E299" s="517"/>
      <c r="F299" s="517"/>
      <c r="G299" s="517"/>
      <c r="H299" s="517"/>
      <c r="I299" s="517"/>
      <c r="J299" s="517"/>
      <c r="K299" s="517"/>
      <c r="L299" s="517"/>
    </row>
    <row r="300" spans="1:12" ht="12.75">
      <c r="A300" s="517"/>
      <c r="B300" s="517"/>
      <c r="C300" s="517"/>
      <c r="D300" s="517"/>
      <c r="E300" s="517"/>
      <c r="F300" s="517"/>
      <c r="G300" s="517"/>
      <c r="H300" s="517"/>
      <c r="I300" s="517"/>
      <c r="J300" s="517"/>
      <c r="K300" s="517"/>
      <c r="L300" s="517"/>
    </row>
    <row r="301" spans="1:12" ht="12.75">
      <c r="A301" s="517"/>
      <c r="B301" s="517"/>
      <c r="C301" s="517"/>
      <c r="D301" s="517"/>
      <c r="E301" s="517"/>
      <c r="F301" s="517"/>
      <c r="G301" s="517"/>
      <c r="H301" s="517"/>
      <c r="I301" s="517"/>
      <c r="J301" s="517"/>
      <c r="K301" s="517"/>
      <c r="L301" s="517"/>
    </row>
    <row r="302" spans="1:12" ht="12.75">
      <c r="A302" s="517"/>
      <c r="B302" s="517"/>
      <c r="C302" s="517"/>
      <c r="D302" s="517"/>
      <c r="E302" s="517"/>
      <c r="F302" s="517"/>
      <c r="G302" s="517"/>
      <c r="H302" s="517"/>
      <c r="I302" s="517"/>
      <c r="J302" s="517"/>
      <c r="K302" s="517"/>
      <c r="L302" s="517"/>
    </row>
    <row r="303" spans="1:12" ht="12.75">
      <c r="A303" s="517"/>
      <c r="B303" s="517"/>
      <c r="C303" s="517"/>
      <c r="D303" s="517"/>
      <c r="E303" s="517"/>
      <c r="F303" s="517"/>
      <c r="G303" s="517"/>
      <c r="H303" s="517"/>
      <c r="I303" s="517"/>
      <c r="J303" s="517"/>
      <c r="K303" s="517"/>
      <c r="L303" s="517"/>
    </row>
    <row r="304" spans="1:12" ht="12.75">
      <c r="A304" s="517"/>
      <c r="B304" s="517"/>
      <c r="C304" s="517"/>
      <c r="D304" s="517"/>
      <c r="E304" s="517"/>
      <c r="F304" s="517"/>
      <c r="G304" s="517"/>
      <c r="H304" s="517"/>
      <c r="I304" s="517"/>
      <c r="J304" s="517"/>
      <c r="K304" s="517"/>
      <c r="L304" s="517"/>
    </row>
    <row r="305" spans="1:12" ht="12.75">
      <c r="A305" s="517"/>
      <c r="B305" s="517"/>
      <c r="C305" s="517"/>
      <c r="D305" s="517"/>
      <c r="E305" s="517"/>
      <c r="F305" s="517"/>
      <c r="G305" s="517"/>
      <c r="H305" s="517"/>
      <c r="I305" s="517"/>
      <c r="J305" s="517"/>
      <c r="K305" s="517"/>
      <c r="L305" s="517"/>
    </row>
    <row r="306" spans="1:12" ht="12.75">
      <c r="A306" s="517"/>
      <c r="B306" s="517"/>
      <c r="C306" s="517"/>
      <c r="D306" s="517"/>
      <c r="E306" s="517"/>
      <c r="F306" s="517"/>
      <c r="G306" s="517"/>
      <c r="H306" s="517"/>
      <c r="I306" s="517"/>
      <c r="J306" s="517"/>
      <c r="K306" s="517"/>
      <c r="L306" s="517"/>
    </row>
    <row r="307" spans="1:12" ht="12.75">
      <c r="A307" s="517"/>
      <c r="B307" s="517"/>
      <c r="C307" s="517"/>
      <c r="D307" s="517"/>
      <c r="E307" s="517"/>
      <c r="F307" s="517"/>
      <c r="G307" s="517"/>
      <c r="H307" s="517"/>
      <c r="I307" s="517"/>
      <c r="J307" s="517"/>
      <c r="K307" s="517"/>
      <c r="L307" s="517"/>
    </row>
    <row r="308" spans="1:12" ht="12.75">
      <c r="A308" s="517"/>
      <c r="B308" s="517"/>
      <c r="C308" s="517"/>
      <c r="D308" s="517"/>
      <c r="E308" s="517"/>
      <c r="F308" s="517"/>
      <c r="G308" s="517"/>
      <c r="H308" s="517"/>
      <c r="I308" s="517"/>
      <c r="J308" s="517"/>
      <c r="K308" s="517"/>
      <c r="L308" s="517"/>
    </row>
    <row r="309" spans="1:12" ht="12.75">
      <c r="A309" s="517"/>
      <c r="B309" s="517"/>
      <c r="C309" s="517"/>
      <c r="D309" s="517"/>
      <c r="E309" s="517"/>
      <c r="F309" s="517"/>
      <c r="G309" s="517"/>
      <c r="H309" s="517"/>
      <c r="I309" s="517"/>
      <c r="J309" s="517"/>
      <c r="K309" s="517"/>
      <c r="L309" s="517"/>
    </row>
    <row r="310" spans="1:12" ht="12.75">
      <c r="A310" s="517"/>
      <c r="B310" s="517"/>
      <c r="C310" s="517"/>
      <c r="D310" s="517"/>
      <c r="E310" s="517"/>
      <c r="F310" s="517"/>
      <c r="G310" s="517"/>
      <c r="H310" s="517"/>
      <c r="I310" s="517"/>
      <c r="J310" s="517"/>
      <c r="K310" s="517"/>
      <c r="L310" s="517"/>
    </row>
    <row r="311" spans="1:12" ht="12.75">
      <c r="A311" s="517"/>
      <c r="B311" s="517"/>
      <c r="C311" s="517"/>
      <c r="D311" s="517"/>
      <c r="E311" s="517"/>
      <c r="F311" s="517"/>
      <c r="G311" s="517"/>
      <c r="H311" s="517"/>
      <c r="I311" s="517"/>
      <c r="J311" s="517"/>
      <c r="K311" s="517"/>
      <c r="L311" s="517"/>
    </row>
    <row r="312" spans="1:12" ht="12.75">
      <c r="A312" s="517"/>
      <c r="B312" s="517"/>
      <c r="C312" s="517"/>
      <c r="D312" s="517"/>
      <c r="E312" s="517"/>
      <c r="F312" s="517"/>
      <c r="G312" s="517"/>
      <c r="H312" s="517"/>
      <c r="I312" s="517"/>
      <c r="J312" s="517"/>
      <c r="K312" s="517"/>
      <c r="L312" s="517"/>
    </row>
    <row r="313" spans="1:12" ht="12.75">
      <c r="A313" s="517"/>
      <c r="B313" s="517"/>
      <c r="C313" s="517"/>
      <c r="D313" s="517"/>
      <c r="E313" s="517"/>
      <c r="F313" s="517"/>
      <c r="G313" s="517"/>
      <c r="H313" s="517"/>
      <c r="I313" s="517"/>
      <c r="J313" s="517"/>
      <c r="K313" s="517"/>
      <c r="L313" s="517"/>
    </row>
    <row r="314" spans="1:12" ht="12.75">
      <c r="A314" s="517"/>
      <c r="B314" s="517"/>
      <c r="C314" s="517"/>
      <c r="D314" s="517"/>
      <c r="E314" s="517"/>
      <c r="F314" s="517"/>
      <c r="G314" s="517"/>
      <c r="H314" s="517"/>
      <c r="I314" s="517"/>
      <c r="J314" s="517"/>
      <c r="K314" s="517"/>
      <c r="L314" s="517"/>
    </row>
    <row r="315" spans="1:12" ht="12.75">
      <c r="A315" s="517"/>
      <c r="B315" s="517"/>
      <c r="C315" s="517"/>
      <c r="D315" s="517"/>
      <c r="E315" s="517"/>
      <c r="F315" s="517"/>
      <c r="G315" s="517"/>
      <c r="H315" s="517"/>
      <c r="I315" s="517"/>
      <c r="J315" s="517"/>
      <c r="K315" s="517"/>
      <c r="L315" s="517"/>
    </row>
    <row r="316" spans="1:12" ht="12.75">
      <c r="A316" s="517"/>
      <c r="B316" s="517"/>
      <c r="C316" s="517"/>
      <c r="D316" s="517"/>
      <c r="E316" s="517"/>
      <c r="F316" s="517"/>
      <c r="G316" s="517"/>
      <c r="H316" s="517"/>
      <c r="I316" s="517"/>
      <c r="J316" s="517"/>
      <c r="K316" s="517"/>
      <c r="L316" s="517"/>
    </row>
    <row r="317" spans="1:12" ht="12.75">
      <c r="A317" s="517"/>
      <c r="B317" s="517"/>
      <c r="C317" s="517"/>
      <c r="D317" s="517"/>
      <c r="E317" s="517"/>
      <c r="F317" s="517"/>
      <c r="G317" s="517"/>
      <c r="H317" s="517"/>
      <c r="I317" s="517"/>
      <c r="J317" s="517"/>
      <c r="K317" s="517"/>
      <c r="L317" s="517"/>
    </row>
    <row r="318" spans="1:12" ht="12.75">
      <c r="A318" s="517"/>
      <c r="B318" s="517"/>
      <c r="C318" s="517"/>
      <c r="D318" s="517"/>
      <c r="E318" s="517"/>
      <c r="F318" s="517"/>
      <c r="G318" s="517"/>
      <c r="H318" s="517"/>
      <c r="I318" s="517"/>
      <c r="J318" s="517"/>
      <c r="K318" s="517"/>
      <c r="L318" s="517"/>
    </row>
    <row r="319" spans="1:12" ht="12.75">
      <c r="A319" s="517"/>
      <c r="B319" s="517"/>
      <c r="C319" s="517"/>
      <c r="D319" s="517"/>
      <c r="E319" s="517"/>
      <c r="F319" s="517"/>
      <c r="G319" s="517"/>
      <c r="H319" s="517"/>
      <c r="I319" s="517"/>
      <c r="J319" s="517"/>
      <c r="K319" s="517"/>
      <c r="L319" s="517"/>
    </row>
    <row r="320" spans="1:12" ht="12.75">
      <c r="A320" s="517"/>
      <c r="B320" s="517"/>
      <c r="C320" s="517"/>
      <c r="D320" s="517"/>
      <c r="E320" s="517"/>
      <c r="F320" s="517"/>
      <c r="G320" s="517"/>
      <c r="H320" s="517"/>
      <c r="I320" s="517"/>
      <c r="J320" s="517"/>
      <c r="K320" s="517"/>
      <c r="L320" s="517"/>
    </row>
    <row r="321" spans="1:12" ht="12.75">
      <c r="A321" s="517"/>
      <c r="B321" s="517"/>
      <c r="C321" s="517"/>
      <c r="D321" s="517"/>
      <c r="E321" s="517"/>
      <c r="F321" s="517"/>
      <c r="G321" s="517"/>
      <c r="H321" s="517"/>
      <c r="I321" s="517"/>
      <c r="J321" s="517"/>
      <c r="K321" s="517"/>
      <c r="L321" s="517"/>
    </row>
    <row r="322" spans="1:12" ht="12.75">
      <c r="A322" s="517"/>
      <c r="B322" s="517"/>
      <c r="C322" s="517"/>
      <c r="D322" s="517"/>
      <c r="E322" s="517"/>
      <c r="F322" s="517"/>
      <c r="G322" s="517"/>
      <c r="H322" s="517"/>
      <c r="I322" s="517"/>
      <c r="J322" s="517"/>
      <c r="K322" s="517"/>
      <c r="L322" s="517"/>
    </row>
    <row r="323" spans="1:12" ht="12.75">
      <c r="A323" s="517"/>
      <c r="B323" s="517"/>
      <c r="C323" s="517"/>
      <c r="D323" s="517"/>
      <c r="E323" s="517"/>
      <c r="F323" s="517"/>
      <c r="G323" s="517"/>
      <c r="H323" s="517"/>
      <c r="I323" s="517"/>
      <c r="J323" s="517"/>
      <c r="K323" s="517"/>
      <c r="L323" s="517"/>
    </row>
    <row r="324" spans="1:12" ht="12.75">
      <c r="A324" s="517"/>
      <c r="B324" s="517"/>
      <c r="C324" s="517"/>
      <c r="D324" s="517"/>
      <c r="E324" s="517"/>
      <c r="F324" s="517"/>
      <c r="G324" s="517"/>
      <c r="H324" s="517"/>
      <c r="I324" s="517"/>
      <c r="J324" s="517"/>
      <c r="K324" s="517"/>
      <c r="L324" s="517"/>
    </row>
    <row r="325" spans="1:12" ht="12.75">
      <c r="A325" s="517"/>
      <c r="B325" s="517"/>
      <c r="C325" s="517"/>
      <c r="D325" s="517"/>
      <c r="E325" s="517"/>
      <c r="F325" s="517"/>
      <c r="G325" s="517"/>
      <c r="H325" s="517"/>
      <c r="I325" s="517"/>
      <c r="J325" s="517"/>
      <c r="K325" s="517"/>
      <c r="L325" s="517"/>
    </row>
    <row r="326" spans="1:12" ht="12.75">
      <c r="A326" s="517"/>
      <c r="B326" s="517"/>
      <c r="C326" s="517"/>
      <c r="D326" s="517"/>
      <c r="E326" s="517"/>
      <c r="F326" s="517"/>
      <c r="G326" s="517"/>
      <c r="H326" s="517"/>
      <c r="I326" s="517"/>
      <c r="J326" s="517"/>
      <c r="K326" s="517"/>
      <c r="L326" s="517"/>
    </row>
    <row r="327" spans="1:12" ht="12.75">
      <c r="A327" s="517"/>
      <c r="B327" s="517"/>
      <c r="C327" s="517"/>
      <c r="D327" s="517"/>
      <c r="E327" s="517"/>
      <c r="F327" s="517"/>
      <c r="G327" s="517"/>
      <c r="H327" s="517"/>
      <c r="I327" s="517"/>
      <c r="J327" s="517"/>
      <c r="K327" s="517"/>
      <c r="L327" s="517"/>
    </row>
    <row r="328" spans="1:12" ht="12.75">
      <c r="A328" s="517"/>
      <c r="B328" s="517"/>
      <c r="C328" s="517"/>
      <c r="D328" s="517"/>
      <c r="E328" s="517"/>
      <c r="F328" s="517"/>
      <c r="G328" s="517"/>
      <c r="H328" s="517"/>
      <c r="I328" s="517"/>
      <c r="J328" s="517"/>
      <c r="K328" s="517"/>
      <c r="L328" s="517"/>
    </row>
    <row r="329" spans="1:12" ht="12.75">
      <c r="A329" s="517"/>
      <c r="B329" s="517"/>
      <c r="C329" s="517"/>
      <c r="D329" s="517"/>
      <c r="E329" s="517"/>
      <c r="F329" s="517"/>
      <c r="G329" s="517"/>
      <c r="H329" s="517"/>
      <c r="I329" s="517"/>
      <c r="J329" s="517"/>
      <c r="K329" s="517"/>
      <c r="L329" s="517"/>
    </row>
    <row r="330" spans="1:12" ht="12.75">
      <c r="A330" s="517"/>
      <c r="B330" s="517"/>
      <c r="C330" s="517"/>
      <c r="D330" s="517"/>
      <c r="E330" s="517"/>
      <c r="F330" s="517"/>
      <c r="G330" s="517"/>
      <c r="H330" s="517"/>
      <c r="I330" s="517"/>
      <c r="J330" s="517"/>
      <c r="K330" s="517"/>
      <c r="L330" s="517"/>
    </row>
    <row r="331" spans="1:12" ht="12.75">
      <c r="A331" s="517"/>
      <c r="B331" s="517"/>
      <c r="C331" s="517"/>
      <c r="D331" s="517"/>
      <c r="E331" s="517"/>
      <c r="F331" s="517"/>
      <c r="G331" s="517"/>
      <c r="H331" s="517"/>
      <c r="I331" s="517"/>
      <c r="J331" s="517"/>
      <c r="K331" s="517"/>
      <c r="L331" s="517"/>
    </row>
    <row r="332" spans="1:12" ht="12.75">
      <c r="A332" s="517"/>
      <c r="B332" s="517"/>
      <c r="C332" s="517"/>
      <c r="D332" s="517"/>
      <c r="E332" s="517"/>
      <c r="F332" s="517"/>
      <c r="G332" s="517"/>
      <c r="H332" s="517"/>
      <c r="I332" s="517"/>
      <c r="J332" s="517"/>
      <c r="K332" s="517"/>
      <c r="L332" s="517"/>
    </row>
    <row r="333" spans="1:12" ht="12.75">
      <c r="A333" s="517"/>
      <c r="B333" s="517"/>
      <c r="C333" s="517"/>
      <c r="D333" s="517"/>
      <c r="E333" s="517"/>
      <c r="F333" s="517"/>
      <c r="G333" s="517"/>
      <c r="H333" s="517"/>
      <c r="I333" s="517"/>
      <c r="J333" s="517"/>
      <c r="K333" s="517"/>
      <c r="L333" s="517"/>
    </row>
    <row r="334" spans="1:12" ht="12.75">
      <c r="A334" s="517"/>
      <c r="B334" s="517"/>
      <c r="C334" s="517"/>
      <c r="D334" s="517"/>
      <c r="E334" s="517"/>
      <c r="F334" s="517"/>
      <c r="G334" s="517"/>
      <c r="H334" s="517"/>
      <c r="I334" s="517"/>
      <c r="J334" s="517"/>
      <c r="K334" s="517"/>
      <c r="L334" s="517"/>
    </row>
    <row r="335" spans="1:12" ht="12.75">
      <c r="A335" s="517"/>
      <c r="B335" s="517"/>
      <c r="C335" s="517"/>
      <c r="D335" s="517"/>
      <c r="E335" s="517"/>
      <c r="F335" s="517"/>
      <c r="G335" s="517"/>
      <c r="H335" s="517"/>
      <c r="I335" s="517"/>
      <c r="J335" s="517"/>
      <c r="K335" s="517"/>
      <c r="L335" s="517"/>
    </row>
    <row r="336" spans="1:12" ht="12.75">
      <c r="A336" s="517"/>
      <c r="B336" s="517"/>
      <c r="C336" s="517"/>
      <c r="D336" s="517"/>
      <c r="E336" s="517"/>
      <c r="F336" s="517"/>
      <c r="G336" s="517"/>
      <c r="H336" s="517"/>
      <c r="I336" s="517"/>
      <c r="J336" s="517"/>
      <c r="K336" s="517"/>
      <c r="L336" s="517"/>
    </row>
    <row r="337" spans="1:12" ht="12.75">
      <c r="A337" s="517"/>
      <c r="B337" s="517"/>
      <c r="C337" s="517"/>
      <c r="D337" s="517"/>
      <c r="E337" s="517"/>
      <c r="F337" s="517"/>
      <c r="G337" s="517"/>
      <c r="H337" s="517"/>
      <c r="I337" s="517"/>
      <c r="J337" s="517"/>
      <c r="K337" s="517"/>
      <c r="L337" s="517"/>
    </row>
    <row r="338" spans="1:12" ht="12.75">
      <c r="A338" s="517"/>
      <c r="B338" s="517"/>
      <c r="C338" s="517"/>
      <c r="D338" s="517"/>
      <c r="E338" s="517"/>
      <c r="F338" s="517"/>
      <c r="G338" s="517"/>
      <c r="H338" s="517"/>
      <c r="I338" s="517"/>
      <c r="J338" s="517"/>
      <c r="K338" s="517"/>
      <c r="L338" s="517"/>
    </row>
    <row r="339" spans="1:12" ht="12.75">
      <c r="A339" s="517"/>
      <c r="B339" s="517"/>
      <c r="C339" s="517"/>
      <c r="D339" s="517"/>
      <c r="E339" s="517"/>
      <c r="F339" s="517"/>
      <c r="G339" s="517"/>
      <c r="H339" s="517"/>
      <c r="I339" s="517"/>
      <c r="J339" s="517"/>
      <c r="K339" s="517"/>
      <c r="L339" s="517"/>
    </row>
    <row r="340" spans="1:12" ht="12.75">
      <c r="A340" s="517"/>
      <c r="B340" s="517"/>
      <c r="C340" s="517"/>
      <c r="D340" s="517"/>
      <c r="E340" s="517"/>
      <c r="F340" s="517"/>
      <c r="G340" s="517"/>
      <c r="H340" s="517"/>
      <c r="I340" s="517"/>
      <c r="J340" s="517"/>
      <c r="K340" s="517"/>
      <c r="L340" s="517"/>
    </row>
    <row r="341" spans="1:12" ht="12.75">
      <c r="A341" s="517"/>
      <c r="B341" s="517"/>
      <c r="C341" s="517"/>
      <c r="D341" s="517"/>
      <c r="E341" s="517"/>
      <c r="F341" s="517"/>
      <c r="G341" s="517"/>
      <c r="H341" s="517"/>
      <c r="I341" s="517"/>
      <c r="J341" s="517"/>
      <c r="K341" s="517"/>
      <c r="L341" s="517"/>
    </row>
    <row r="342" spans="1:12" ht="12.75">
      <c r="A342" s="517"/>
      <c r="B342" s="517"/>
      <c r="C342" s="517"/>
      <c r="D342" s="517"/>
      <c r="E342" s="517"/>
      <c r="F342" s="517"/>
      <c r="G342" s="517"/>
      <c r="H342" s="517"/>
      <c r="I342" s="517"/>
      <c r="J342" s="517"/>
      <c r="K342" s="517"/>
      <c r="L342" s="517"/>
    </row>
    <row r="343" spans="1:12" ht="12.75">
      <c r="A343" s="517"/>
      <c r="B343" s="517"/>
      <c r="C343" s="517"/>
      <c r="D343" s="517"/>
      <c r="E343" s="517"/>
      <c r="F343" s="517"/>
      <c r="G343" s="517"/>
      <c r="H343" s="517"/>
      <c r="I343" s="517"/>
      <c r="J343" s="517"/>
      <c r="K343" s="517"/>
      <c r="L343" s="517"/>
    </row>
    <row r="344" spans="1:12" ht="12.75">
      <c r="A344" s="517"/>
      <c r="B344" s="517"/>
      <c r="C344" s="517"/>
      <c r="D344" s="517"/>
      <c r="E344" s="517"/>
      <c r="F344" s="517"/>
      <c r="G344" s="517"/>
      <c r="H344" s="517"/>
      <c r="I344" s="517"/>
      <c r="J344" s="517"/>
      <c r="K344" s="517"/>
      <c r="L344" s="517"/>
    </row>
    <row r="345" spans="1:12" ht="12.75">
      <c r="A345" s="517"/>
      <c r="B345" s="517"/>
      <c r="C345" s="517"/>
      <c r="D345" s="517"/>
      <c r="E345" s="517"/>
      <c r="F345" s="517"/>
      <c r="G345" s="517"/>
      <c r="H345" s="517"/>
      <c r="I345" s="517"/>
      <c r="J345" s="517"/>
      <c r="K345" s="517"/>
      <c r="L345" s="517"/>
    </row>
    <row r="346" spans="1:12" ht="12.75">
      <c r="A346" s="517"/>
      <c r="B346" s="517"/>
      <c r="C346" s="517"/>
      <c r="D346" s="517"/>
      <c r="E346" s="517"/>
      <c r="F346" s="517"/>
      <c r="G346" s="517"/>
      <c r="H346" s="517"/>
      <c r="I346" s="517"/>
      <c r="J346" s="517"/>
      <c r="K346" s="517"/>
      <c r="L346" s="517"/>
    </row>
    <row r="347" spans="1:12" ht="12.75">
      <c r="A347" s="517"/>
      <c r="B347" s="517"/>
      <c r="C347" s="517"/>
      <c r="D347" s="517"/>
      <c r="E347" s="517"/>
      <c r="F347" s="517"/>
      <c r="G347" s="517"/>
      <c r="H347" s="517"/>
      <c r="I347" s="517"/>
      <c r="J347" s="517"/>
      <c r="K347" s="517"/>
      <c r="L347" s="517"/>
    </row>
    <row r="348" spans="1:12" ht="12.75">
      <c r="A348" s="517"/>
      <c r="B348" s="517"/>
      <c r="C348" s="517"/>
      <c r="D348" s="517"/>
      <c r="E348" s="517"/>
      <c r="F348" s="517"/>
      <c r="G348" s="517"/>
      <c r="H348" s="517"/>
      <c r="I348" s="517"/>
      <c r="J348" s="517"/>
      <c r="K348" s="517"/>
      <c r="L348" s="517"/>
    </row>
    <row r="349" spans="1:12" ht="12.75">
      <c r="A349" s="517"/>
      <c r="B349" s="517"/>
      <c r="C349" s="517"/>
      <c r="D349" s="517"/>
      <c r="E349" s="517"/>
      <c r="F349" s="517"/>
      <c r="G349" s="517"/>
      <c r="H349" s="517"/>
      <c r="I349" s="517"/>
      <c r="J349" s="517"/>
      <c r="K349" s="517"/>
      <c r="L349" s="517"/>
    </row>
    <row r="350" spans="1:12" ht="12.75">
      <c r="A350" s="517"/>
      <c r="B350" s="517"/>
      <c r="C350" s="517"/>
      <c r="D350" s="517"/>
      <c r="E350" s="517"/>
      <c r="F350" s="517"/>
      <c r="G350" s="517"/>
      <c r="H350" s="517"/>
      <c r="I350" s="517"/>
      <c r="J350" s="517"/>
      <c r="K350" s="517"/>
      <c r="L350" s="517"/>
    </row>
    <row r="351" spans="1:12" ht="12.75">
      <c r="A351" s="517"/>
      <c r="B351" s="517"/>
      <c r="C351" s="517"/>
      <c r="D351" s="517"/>
      <c r="E351" s="517"/>
      <c r="F351" s="517"/>
      <c r="G351" s="517"/>
      <c r="H351" s="517"/>
      <c r="I351" s="517"/>
      <c r="J351" s="517"/>
      <c r="K351" s="517"/>
      <c r="L351" s="517"/>
    </row>
    <row r="352" spans="1:12" ht="12.75">
      <c r="A352" s="517"/>
      <c r="B352" s="517"/>
      <c r="C352" s="517"/>
      <c r="D352" s="517"/>
      <c r="E352" s="517"/>
      <c r="F352" s="517"/>
      <c r="G352" s="517"/>
      <c r="H352" s="517"/>
      <c r="I352" s="517"/>
      <c r="J352" s="517"/>
      <c r="K352" s="517"/>
      <c r="L352" s="517"/>
    </row>
    <row r="353" spans="1:12" ht="12.75">
      <c r="A353" s="517"/>
      <c r="B353" s="517"/>
      <c r="C353" s="517"/>
      <c r="D353" s="517"/>
      <c r="E353" s="517"/>
      <c r="F353" s="517"/>
      <c r="G353" s="517"/>
      <c r="H353" s="517"/>
      <c r="I353" s="517"/>
      <c r="J353" s="517"/>
      <c r="K353" s="517"/>
      <c r="L353" s="517"/>
    </row>
    <row r="354" spans="1:12" ht="12.75">
      <c r="A354" s="517"/>
      <c r="B354" s="517"/>
      <c r="C354" s="517"/>
      <c r="D354" s="517"/>
      <c r="E354" s="517"/>
      <c r="F354" s="517"/>
      <c r="G354" s="517"/>
      <c r="H354" s="517"/>
      <c r="I354" s="517"/>
      <c r="J354" s="517"/>
      <c r="K354" s="517"/>
      <c r="L354" s="517"/>
    </row>
    <row r="355" spans="1:12" ht="12.75">
      <c r="A355" s="517"/>
      <c r="B355" s="517"/>
      <c r="C355" s="517"/>
      <c r="D355" s="517"/>
      <c r="E355" s="517"/>
      <c r="F355" s="517"/>
      <c r="G355" s="517"/>
      <c r="H355" s="517"/>
      <c r="I355" s="517"/>
      <c r="J355" s="517"/>
      <c r="K355" s="517"/>
      <c r="L355" s="517"/>
    </row>
    <row r="356" spans="1:12" ht="12.75">
      <c r="A356" s="517"/>
      <c r="B356" s="517"/>
      <c r="C356" s="517"/>
      <c r="D356" s="517"/>
      <c r="E356" s="517"/>
      <c r="F356" s="517"/>
      <c r="G356" s="517"/>
      <c r="H356" s="517"/>
      <c r="I356" s="517"/>
      <c r="J356" s="517"/>
      <c r="K356" s="517"/>
      <c r="L356" s="517"/>
    </row>
    <row r="357" spans="1:12" ht="12.75">
      <c r="A357" s="517"/>
      <c r="B357" s="517"/>
      <c r="C357" s="517"/>
      <c r="D357" s="517"/>
      <c r="E357" s="517"/>
      <c r="F357" s="517"/>
      <c r="G357" s="517"/>
      <c r="H357" s="517"/>
      <c r="I357" s="517"/>
      <c r="J357" s="517"/>
      <c r="K357" s="517"/>
      <c r="L357" s="517"/>
    </row>
    <row r="358" spans="1:12" ht="12.75">
      <c r="A358" s="517"/>
      <c r="B358" s="517"/>
      <c r="C358" s="517"/>
      <c r="D358" s="517"/>
      <c r="E358" s="517"/>
      <c r="F358" s="517"/>
      <c r="G358" s="517"/>
      <c r="H358" s="517"/>
      <c r="I358" s="517"/>
      <c r="J358" s="517"/>
      <c r="K358" s="517"/>
      <c r="L358" s="517"/>
    </row>
    <row r="359" spans="1:12" ht="12.75">
      <c r="A359" s="517"/>
      <c r="B359" s="517"/>
      <c r="C359" s="517"/>
      <c r="D359" s="517"/>
      <c r="E359" s="517"/>
      <c r="F359" s="517"/>
      <c r="G359" s="517"/>
      <c r="H359" s="517"/>
      <c r="I359" s="517"/>
      <c r="J359" s="517"/>
      <c r="K359" s="517"/>
      <c r="L359" s="517"/>
    </row>
    <row r="360" spans="1:12" ht="12.75">
      <c r="A360" s="517"/>
      <c r="B360" s="517"/>
      <c r="C360" s="517"/>
      <c r="D360" s="517"/>
      <c r="E360" s="517"/>
      <c r="F360" s="517"/>
      <c r="G360" s="517"/>
      <c r="H360" s="517"/>
      <c r="I360" s="517"/>
      <c r="J360" s="517"/>
      <c r="K360" s="517"/>
      <c r="L360" s="517"/>
    </row>
    <row r="361" spans="1:12" ht="12.75">
      <c r="A361" s="517"/>
      <c r="B361" s="517"/>
      <c r="C361" s="517"/>
      <c r="D361" s="517"/>
      <c r="E361" s="517"/>
      <c r="F361" s="517"/>
      <c r="G361" s="517"/>
      <c r="H361" s="517"/>
      <c r="I361" s="517"/>
      <c r="J361" s="517"/>
      <c r="K361" s="517"/>
      <c r="L361" s="517"/>
    </row>
    <row r="362" spans="1:12" ht="12.75">
      <c r="A362" s="517"/>
      <c r="B362" s="517"/>
      <c r="C362" s="517"/>
      <c r="D362" s="517"/>
      <c r="E362" s="517"/>
      <c r="F362" s="517"/>
      <c r="G362" s="517"/>
      <c r="H362" s="517"/>
      <c r="I362" s="517"/>
      <c r="J362" s="517"/>
      <c r="K362" s="517"/>
      <c r="L362" s="517"/>
    </row>
    <row r="363" spans="1:12" ht="12.75">
      <c r="A363" s="517"/>
      <c r="B363" s="517"/>
      <c r="C363" s="517"/>
      <c r="D363" s="517"/>
      <c r="E363" s="517"/>
      <c r="F363" s="517"/>
      <c r="G363" s="517"/>
      <c r="H363" s="517"/>
      <c r="I363" s="517"/>
      <c r="J363" s="517"/>
      <c r="K363" s="517"/>
      <c r="L363" s="517"/>
    </row>
    <row r="364" spans="1:12" ht="12.75">
      <c r="A364" s="517"/>
      <c r="B364" s="517"/>
      <c r="C364" s="517"/>
      <c r="D364" s="517"/>
      <c r="E364" s="517"/>
      <c r="F364" s="517"/>
      <c r="G364" s="517"/>
      <c r="H364" s="517"/>
      <c r="I364" s="517"/>
      <c r="J364" s="517"/>
      <c r="K364" s="517"/>
      <c r="L364" s="517"/>
    </row>
    <row r="365" spans="1:12" ht="12.75">
      <c r="A365" s="517"/>
      <c r="B365" s="517"/>
      <c r="C365" s="517"/>
      <c r="D365" s="517"/>
      <c r="E365" s="517"/>
      <c r="F365" s="517"/>
      <c r="G365" s="517"/>
      <c r="H365" s="517"/>
      <c r="I365" s="517"/>
      <c r="J365" s="517"/>
      <c r="K365" s="517"/>
      <c r="L365" s="517"/>
    </row>
    <row r="366" spans="1:12" ht="12.75">
      <c r="A366" s="517"/>
      <c r="B366" s="517"/>
      <c r="C366" s="517"/>
      <c r="D366" s="517"/>
      <c r="E366" s="517"/>
      <c r="F366" s="517"/>
      <c r="G366" s="517"/>
      <c r="H366" s="517"/>
      <c r="I366" s="517"/>
      <c r="J366" s="517"/>
      <c r="K366" s="517"/>
      <c r="L366" s="517"/>
    </row>
    <row r="367" spans="1:12" ht="12.75">
      <c r="A367" s="517"/>
      <c r="B367" s="517"/>
      <c r="C367" s="517"/>
      <c r="D367" s="517"/>
      <c r="E367" s="517"/>
      <c r="F367" s="517"/>
      <c r="G367" s="517"/>
      <c r="H367" s="517"/>
      <c r="I367" s="517"/>
      <c r="J367" s="517"/>
      <c r="K367" s="517"/>
      <c r="L367" s="517"/>
    </row>
    <row r="368" spans="1:12" ht="12.75">
      <c r="A368" s="517"/>
      <c r="B368" s="517"/>
      <c r="C368" s="517"/>
      <c r="D368" s="517"/>
      <c r="E368" s="517"/>
      <c r="F368" s="517"/>
      <c r="G368" s="517"/>
      <c r="H368" s="517"/>
      <c r="I368" s="517"/>
      <c r="J368" s="517"/>
      <c r="K368" s="517"/>
      <c r="L368" s="517"/>
    </row>
    <row r="369" spans="1:12" ht="12.75">
      <c r="A369" s="517"/>
      <c r="B369" s="517"/>
      <c r="C369" s="517"/>
      <c r="D369" s="517"/>
      <c r="E369" s="517"/>
      <c r="F369" s="517"/>
      <c r="G369" s="517"/>
      <c r="H369" s="517"/>
      <c r="I369" s="517"/>
      <c r="J369" s="517"/>
      <c r="K369" s="517"/>
      <c r="L369" s="517"/>
    </row>
    <row r="370" spans="1:12" ht="12.75">
      <c r="A370" s="517"/>
      <c r="B370" s="517"/>
      <c r="C370" s="517"/>
      <c r="D370" s="517"/>
      <c r="E370" s="517"/>
      <c r="F370" s="517"/>
      <c r="G370" s="517"/>
      <c r="H370" s="517"/>
      <c r="I370" s="517"/>
      <c r="J370" s="517"/>
      <c r="K370" s="517"/>
      <c r="L370" s="517"/>
    </row>
  </sheetData>
  <sheetProtection/>
  <mergeCells count="15">
    <mergeCell ref="F8:F10"/>
    <mergeCell ref="G8:G10"/>
    <mergeCell ref="H8:H10"/>
    <mergeCell ref="I8:I10"/>
    <mergeCell ref="C7:C10"/>
    <mergeCell ref="J8:J10"/>
    <mergeCell ref="K8:K10"/>
    <mergeCell ref="D7:H7"/>
    <mergeCell ref="I7:K7"/>
    <mergeCell ref="A3:L3"/>
    <mergeCell ref="A4:L4"/>
    <mergeCell ref="A5:L5"/>
    <mergeCell ref="L7:L10"/>
    <mergeCell ref="D8:D10"/>
    <mergeCell ref="E8:E10"/>
  </mergeCells>
  <printOptions horizontalCentered="1"/>
  <pageMargins left="0.3937007874015748" right="0.3937007874015748" top="0.5905511811023623" bottom="0.5905511811023623" header="0.5118110236220472" footer="0.5118110236220472"/>
  <pageSetup horizontalDpi="600" verticalDpi="600" orientation="landscape" paperSize="9" scale="66" r:id="rId1"/>
  <headerFooter alignWithMargins="0">
    <oddFooter>&amp;C&amp;P. oldal</oddFooter>
  </headerFooter>
  <rowBreaks count="3" manualBreakCount="3">
    <brk id="57" max="11" man="1"/>
    <brk id="112" max="11" man="1"/>
    <brk id="164" max="11" man="1"/>
  </rowBreaks>
</worksheet>
</file>

<file path=xl/worksheets/sheet8.xml><?xml version="1.0" encoding="utf-8"?>
<worksheet xmlns="http://schemas.openxmlformats.org/spreadsheetml/2006/main" xmlns:r="http://schemas.openxmlformats.org/officeDocument/2006/relationships">
  <dimension ref="A1:M198"/>
  <sheetViews>
    <sheetView zoomScalePageLayoutView="0" workbookViewId="0" topLeftCell="A16">
      <selection activeCell="A1" sqref="A1"/>
    </sheetView>
  </sheetViews>
  <sheetFormatPr defaultColWidth="9.140625" defaultRowHeight="12.75"/>
  <cols>
    <col min="1" max="1" width="42.421875" style="188" customWidth="1"/>
    <col min="2" max="2" width="14.140625" style="188" customWidth="1"/>
    <col min="3" max="3" width="9.57421875" style="188" customWidth="1"/>
    <col min="4" max="4" width="9.8515625" style="188" bestFit="1" customWidth="1"/>
    <col min="5" max="5" width="11.00390625" style="188" customWidth="1"/>
    <col min="6" max="7" width="9.7109375" style="188" customWidth="1"/>
    <col min="8" max="8" width="13.140625" style="188" customWidth="1"/>
    <col min="9" max="9" width="11.421875" style="188" customWidth="1"/>
    <col min="10" max="10" width="9.7109375" style="188" customWidth="1"/>
    <col min="11" max="12" width="10.7109375" style="188" customWidth="1"/>
    <col min="13" max="13" width="9.8515625" style="0" bestFit="1" customWidth="1"/>
  </cols>
  <sheetData>
    <row r="1" spans="1:12" ht="15.75">
      <c r="A1" s="494" t="s">
        <v>695</v>
      </c>
      <c r="B1" s="494"/>
      <c r="C1" s="494"/>
      <c r="D1" s="494"/>
      <c r="E1" s="494"/>
      <c r="F1" s="494"/>
      <c r="G1" s="494"/>
      <c r="H1" s="494"/>
      <c r="I1" s="494"/>
      <c r="J1" s="478"/>
      <c r="K1" s="478"/>
      <c r="L1" s="478"/>
    </row>
    <row r="2" spans="1:12" ht="15.75">
      <c r="A2" s="494"/>
      <c r="B2" s="494"/>
      <c r="C2" s="494"/>
      <c r="D2" s="494"/>
      <c r="E2" s="494"/>
      <c r="F2" s="494"/>
      <c r="G2" s="494"/>
      <c r="H2" s="494"/>
      <c r="I2" s="494"/>
      <c r="J2" s="478"/>
      <c r="K2" s="478"/>
      <c r="L2" s="478"/>
    </row>
    <row r="3" spans="1:12" ht="15.75">
      <c r="A3" s="635" t="s">
        <v>36</v>
      </c>
      <c r="B3" s="636"/>
      <c r="C3" s="636"/>
      <c r="D3" s="636"/>
      <c r="E3" s="636"/>
      <c r="F3" s="636"/>
      <c r="G3" s="636"/>
      <c r="H3" s="636"/>
      <c r="I3" s="636"/>
      <c r="J3" s="636"/>
      <c r="K3" s="636"/>
      <c r="L3" s="636"/>
    </row>
    <row r="4" spans="1:12" ht="15.75">
      <c r="A4" s="635" t="s">
        <v>674</v>
      </c>
      <c r="B4" s="636"/>
      <c r="C4" s="636"/>
      <c r="D4" s="636"/>
      <c r="E4" s="636"/>
      <c r="F4" s="636"/>
      <c r="G4" s="636"/>
      <c r="H4" s="636"/>
      <c r="I4" s="636"/>
      <c r="J4" s="636"/>
      <c r="K4" s="636"/>
      <c r="L4" s="636"/>
    </row>
    <row r="5" spans="1:12" ht="15.75">
      <c r="A5" s="635" t="s">
        <v>20</v>
      </c>
      <c r="B5" s="636"/>
      <c r="C5" s="636"/>
      <c r="D5" s="636"/>
      <c r="E5" s="636"/>
      <c r="F5" s="636"/>
      <c r="G5" s="636"/>
      <c r="H5" s="636"/>
      <c r="I5" s="636"/>
      <c r="J5" s="636"/>
      <c r="K5" s="636"/>
      <c r="L5" s="636"/>
    </row>
    <row r="6" spans="1:12" ht="12.75">
      <c r="A6" s="478"/>
      <c r="B6" s="478"/>
      <c r="C6" s="478"/>
      <c r="D6" s="478"/>
      <c r="E6" s="478"/>
      <c r="F6" s="478"/>
      <c r="G6" s="478"/>
      <c r="H6" s="478"/>
      <c r="I6" s="478"/>
      <c r="J6" s="478" t="s">
        <v>28</v>
      </c>
      <c r="K6" s="478"/>
      <c r="L6" s="478"/>
    </row>
    <row r="7" spans="1:12" ht="12.75" customHeight="1">
      <c r="A7" s="480"/>
      <c r="B7" s="480"/>
      <c r="C7" s="590" t="s">
        <v>302</v>
      </c>
      <c r="D7" s="631" t="s">
        <v>40</v>
      </c>
      <c r="E7" s="632"/>
      <c r="F7" s="632"/>
      <c r="G7" s="632"/>
      <c r="H7" s="632"/>
      <c r="I7" s="631" t="s">
        <v>41</v>
      </c>
      <c r="J7" s="633"/>
      <c r="K7" s="634"/>
      <c r="L7" s="590" t="s">
        <v>193</v>
      </c>
    </row>
    <row r="8" spans="1:12" ht="12.75" customHeight="1">
      <c r="A8" s="481" t="s">
        <v>39</v>
      </c>
      <c r="B8" s="481"/>
      <c r="C8" s="591"/>
      <c r="D8" s="590" t="s">
        <v>83</v>
      </c>
      <c r="E8" s="590" t="s">
        <v>84</v>
      </c>
      <c r="F8" s="590" t="s">
        <v>106</v>
      </c>
      <c r="G8" s="637" t="s">
        <v>212</v>
      </c>
      <c r="H8" s="586" t="s">
        <v>188</v>
      </c>
      <c r="I8" s="590" t="s">
        <v>44</v>
      </c>
      <c r="J8" s="590" t="s">
        <v>43</v>
      </c>
      <c r="K8" s="628" t="s">
        <v>221</v>
      </c>
      <c r="L8" s="591"/>
    </row>
    <row r="9" spans="1:12" ht="12.75">
      <c r="A9" s="481" t="s">
        <v>42</v>
      </c>
      <c r="B9" s="481"/>
      <c r="C9" s="591"/>
      <c r="D9" s="591"/>
      <c r="E9" s="591"/>
      <c r="F9" s="591"/>
      <c r="G9" s="638"/>
      <c r="H9" s="640"/>
      <c r="I9" s="591"/>
      <c r="J9" s="591"/>
      <c r="K9" s="629"/>
      <c r="L9" s="591"/>
    </row>
    <row r="10" spans="1:12" ht="12.75">
      <c r="A10" s="482"/>
      <c r="B10" s="482"/>
      <c r="C10" s="592"/>
      <c r="D10" s="592"/>
      <c r="E10" s="592"/>
      <c r="F10" s="592"/>
      <c r="G10" s="639"/>
      <c r="H10" s="641"/>
      <c r="I10" s="592"/>
      <c r="J10" s="592"/>
      <c r="K10" s="630"/>
      <c r="L10" s="592"/>
    </row>
    <row r="11" spans="1:12" ht="12.75">
      <c r="A11" s="480" t="s">
        <v>8</v>
      </c>
      <c r="B11" s="480"/>
      <c r="C11" s="527" t="s">
        <v>9</v>
      </c>
      <c r="D11" s="528" t="s">
        <v>10</v>
      </c>
      <c r="E11" s="527" t="s">
        <v>11</v>
      </c>
      <c r="F11" s="528" t="s">
        <v>12</v>
      </c>
      <c r="G11" s="527" t="s">
        <v>13</v>
      </c>
      <c r="H11" s="529" t="s">
        <v>14</v>
      </c>
      <c r="I11" s="528" t="s">
        <v>16</v>
      </c>
      <c r="J11" s="528" t="s">
        <v>17</v>
      </c>
      <c r="K11" s="527" t="s">
        <v>18</v>
      </c>
      <c r="L11" s="528" t="s">
        <v>19</v>
      </c>
    </row>
    <row r="12" spans="1:12" ht="12.75">
      <c r="A12" s="483" t="s">
        <v>222</v>
      </c>
      <c r="B12" s="506"/>
      <c r="C12" s="530"/>
      <c r="D12" s="531"/>
      <c r="E12" s="531"/>
      <c r="F12" s="531"/>
      <c r="G12" s="531"/>
      <c r="H12" s="531"/>
      <c r="I12" s="531"/>
      <c r="J12" s="531"/>
      <c r="K12" s="531"/>
      <c r="L12" s="532"/>
    </row>
    <row r="13" spans="1:12" ht="12.75">
      <c r="A13" s="485" t="s">
        <v>46</v>
      </c>
      <c r="B13" s="503" t="s">
        <v>168</v>
      </c>
      <c r="C13" s="533">
        <f aca="true" t="shared" si="0" ref="C13:C19">SUM(D13:L13)</f>
        <v>276052</v>
      </c>
      <c r="D13" s="531">
        <v>190211</v>
      </c>
      <c r="E13" s="531">
        <v>36141</v>
      </c>
      <c r="F13" s="531">
        <v>43237</v>
      </c>
      <c r="G13" s="531"/>
      <c r="H13" s="531"/>
      <c r="I13" s="531">
        <v>6463</v>
      </c>
      <c r="J13" s="531">
        <v>0</v>
      </c>
      <c r="K13" s="531">
        <v>0</v>
      </c>
      <c r="L13" s="532">
        <v>0</v>
      </c>
    </row>
    <row r="14" spans="1:12" ht="12.75">
      <c r="A14" s="485" t="s">
        <v>606</v>
      </c>
      <c r="B14" s="503"/>
      <c r="C14" s="533">
        <f t="shared" si="0"/>
        <v>1283</v>
      </c>
      <c r="D14" s="531">
        <v>1074</v>
      </c>
      <c r="E14" s="531">
        <v>209</v>
      </c>
      <c r="F14" s="531"/>
      <c r="G14" s="531"/>
      <c r="H14" s="531"/>
      <c r="I14" s="531"/>
      <c r="J14" s="531"/>
      <c r="K14" s="531"/>
      <c r="L14" s="532"/>
    </row>
    <row r="15" spans="1:12" ht="12.75">
      <c r="A15" s="485" t="s">
        <v>607</v>
      </c>
      <c r="B15" s="503"/>
      <c r="C15" s="533">
        <f t="shared" si="0"/>
        <v>300</v>
      </c>
      <c r="D15" s="531"/>
      <c r="E15" s="531"/>
      <c r="F15" s="531">
        <v>300</v>
      </c>
      <c r="G15" s="531"/>
      <c r="H15" s="531"/>
      <c r="I15" s="531"/>
      <c r="J15" s="531"/>
      <c r="K15" s="531"/>
      <c r="L15" s="532"/>
    </row>
    <row r="16" spans="1:12" ht="12.75">
      <c r="A16" s="485" t="s">
        <v>608</v>
      </c>
      <c r="B16" s="503"/>
      <c r="C16" s="533">
        <f t="shared" si="0"/>
        <v>200</v>
      </c>
      <c r="D16" s="531"/>
      <c r="E16" s="531"/>
      <c r="F16" s="531">
        <v>200</v>
      </c>
      <c r="G16" s="531"/>
      <c r="H16" s="531"/>
      <c r="I16" s="531"/>
      <c r="J16" s="531"/>
      <c r="K16" s="531"/>
      <c r="L16" s="532"/>
    </row>
    <row r="17" spans="1:12" ht="12.75">
      <c r="A17" s="485" t="s">
        <v>609</v>
      </c>
      <c r="B17" s="503"/>
      <c r="C17" s="533">
        <f t="shared" si="0"/>
        <v>2107</v>
      </c>
      <c r="D17" s="531"/>
      <c r="E17" s="531"/>
      <c r="F17" s="531">
        <v>2107</v>
      </c>
      <c r="G17" s="531"/>
      <c r="H17" s="531"/>
      <c r="I17" s="531"/>
      <c r="J17" s="531"/>
      <c r="K17" s="531"/>
      <c r="L17" s="532"/>
    </row>
    <row r="18" spans="1:12" ht="12.75">
      <c r="A18" s="485" t="s">
        <v>610</v>
      </c>
      <c r="B18" s="503"/>
      <c r="C18" s="533">
        <f t="shared" si="0"/>
        <v>3890</v>
      </c>
      <c r="D18" s="531">
        <f aca="true" t="shared" si="1" ref="D18:L18">SUM(D14:D17)</f>
        <v>1074</v>
      </c>
      <c r="E18" s="531">
        <f t="shared" si="1"/>
        <v>209</v>
      </c>
      <c r="F18" s="531">
        <f t="shared" si="1"/>
        <v>2607</v>
      </c>
      <c r="G18" s="531">
        <f t="shared" si="1"/>
        <v>0</v>
      </c>
      <c r="H18" s="531">
        <f t="shared" si="1"/>
        <v>0</v>
      </c>
      <c r="I18" s="531">
        <f t="shared" si="1"/>
        <v>0</v>
      </c>
      <c r="J18" s="531">
        <f t="shared" si="1"/>
        <v>0</v>
      </c>
      <c r="K18" s="531">
        <f t="shared" si="1"/>
        <v>0</v>
      </c>
      <c r="L18" s="531">
        <f t="shared" si="1"/>
        <v>0</v>
      </c>
    </row>
    <row r="19" spans="1:12" ht="12.75">
      <c r="A19" s="486" t="s">
        <v>568</v>
      </c>
      <c r="B19" s="504"/>
      <c r="C19" s="538">
        <f t="shared" si="0"/>
        <v>279942</v>
      </c>
      <c r="D19" s="535">
        <f aca="true" t="shared" si="2" ref="D19:L19">D13+D18</f>
        <v>191285</v>
      </c>
      <c r="E19" s="535">
        <f t="shared" si="2"/>
        <v>36350</v>
      </c>
      <c r="F19" s="535">
        <f t="shared" si="2"/>
        <v>45844</v>
      </c>
      <c r="G19" s="535">
        <f t="shared" si="2"/>
        <v>0</v>
      </c>
      <c r="H19" s="535">
        <f t="shared" si="2"/>
        <v>0</v>
      </c>
      <c r="I19" s="535">
        <f t="shared" si="2"/>
        <v>6463</v>
      </c>
      <c r="J19" s="535">
        <f t="shared" si="2"/>
        <v>0</v>
      </c>
      <c r="K19" s="535">
        <f t="shared" si="2"/>
        <v>0</v>
      </c>
      <c r="L19" s="535">
        <f t="shared" si="2"/>
        <v>0</v>
      </c>
    </row>
    <row r="20" spans="1:12" ht="12.75">
      <c r="A20" s="483" t="s">
        <v>223</v>
      </c>
      <c r="B20" s="481"/>
      <c r="C20" s="530"/>
      <c r="D20" s="537"/>
      <c r="E20" s="531"/>
      <c r="F20" s="531"/>
      <c r="G20" s="531"/>
      <c r="H20" s="531"/>
      <c r="I20" s="537"/>
      <c r="J20" s="531"/>
      <c r="K20" s="531"/>
      <c r="L20" s="532"/>
    </row>
    <row r="21" spans="1:12" ht="12.75">
      <c r="A21" s="485" t="s">
        <v>35</v>
      </c>
      <c r="B21" s="503" t="s">
        <v>168</v>
      </c>
      <c r="C21" s="533">
        <f aca="true" t="shared" si="3" ref="C21:C27">SUM(D21:L21)</f>
        <v>0</v>
      </c>
      <c r="D21" s="531">
        <v>0</v>
      </c>
      <c r="E21" s="531">
        <v>0</v>
      </c>
      <c r="F21" s="531">
        <v>0</v>
      </c>
      <c r="G21" s="531">
        <v>0</v>
      </c>
      <c r="H21" s="531">
        <v>0</v>
      </c>
      <c r="I21" s="537">
        <v>0</v>
      </c>
      <c r="J21" s="531">
        <v>0</v>
      </c>
      <c r="K21" s="531">
        <v>0</v>
      </c>
      <c r="L21" s="532">
        <v>0</v>
      </c>
    </row>
    <row r="22" spans="1:12" ht="12.75">
      <c r="A22" s="485" t="s">
        <v>602</v>
      </c>
      <c r="B22" s="503"/>
      <c r="C22" s="533">
        <f t="shared" si="3"/>
        <v>2554</v>
      </c>
      <c r="D22" s="531">
        <v>2110</v>
      </c>
      <c r="E22" s="531">
        <v>444</v>
      </c>
      <c r="F22" s="531"/>
      <c r="G22" s="531"/>
      <c r="H22" s="531"/>
      <c r="I22" s="537"/>
      <c r="J22" s="531"/>
      <c r="K22" s="531"/>
      <c r="L22" s="532"/>
    </row>
    <row r="23" spans="1:12" ht="12.75">
      <c r="A23" s="485" t="s">
        <v>603</v>
      </c>
      <c r="B23" s="503"/>
      <c r="C23" s="533">
        <f t="shared" si="3"/>
        <v>1470</v>
      </c>
      <c r="D23" s="531">
        <v>1230</v>
      </c>
      <c r="E23" s="531">
        <v>240</v>
      </c>
      <c r="F23" s="531"/>
      <c r="G23" s="531"/>
      <c r="H23" s="531"/>
      <c r="I23" s="537"/>
      <c r="J23" s="531"/>
      <c r="K23" s="531"/>
      <c r="L23" s="532"/>
    </row>
    <row r="24" spans="1:12" ht="12.75">
      <c r="A24" s="485" t="s">
        <v>604</v>
      </c>
      <c r="B24" s="503"/>
      <c r="C24" s="533">
        <f t="shared" si="3"/>
        <v>130</v>
      </c>
      <c r="D24" s="531"/>
      <c r="E24" s="531"/>
      <c r="F24" s="531">
        <v>130</v>
      </c>
      <c r="G24" s="531"/>
      <c r="H24" s="531"/>
      <c r="I24" s="537"/>
      <c r="J24" s="531"/>
      <c r="K24" s="531"/>
      <c r="L24" s="532"/>
    </row>
    <row r="25" spans="1:12" ht="12.75">
      <c r="A25" s="485" t="s">
        <v>605</v>
      </c>
      <c r="B25" s="503"/>
      <c r="C25" s="533">
        <f t="shared" si="3"/>
        <v>65</v>
      </c>
      <c r="D25" s="531"/>
      <c r="E25" s="531"/>
      <c r="F25" s="531">
        <v>65</v>
      </c>
      <c r="G25" s="531"/>
      <c r="H25" s="531"/>
      <c r="I25" s="537"/>
      <c r="J25" s="531"/>
      <c r="K25" s="531"/>
      <c r="L25" s="532"/>
    </row>
    <row r="26" spans="1:12" ht="12.75">
      <c r="A26" s="485" t="s">
        <v>601</v>
      </c>
      <c r="B26" s="503"/>
      <c r="C26" s="533">
        <f t="shared" si="3"/>
        <v>4219</v>
      </c>
      <c r="D26" s="531">
        <f>SUM(D22:D25)</f>
        <v>3340</v>
      </c>
      <c r="E26" s="531">
        <f aca="true" t="shared" si="4" ref="E26:L26">SUM(E22:E25)</f>
        <v>684</v>
      </c>
      <c r="F26" s="531">
        <f t="shared" si="4"/>
        <v>195</v>
      </c>
      <c r="G26" s="531">
        <f t="shared" si="4"/>
        <v>0</v>
      </c>
      <c r="H26" s="531">
        <f t="shared" si="4"/>
        <v>0</v>
      </c>
      <c r="I26" s="531">
        <f t="shared" si="4"/>
        <v>0</v>
      </c>
      <c r="J26" s="531">
        <f t="shared" si="4"/>
        <v>0</v>
      </c>
      <c r="K26" s="531">
        <f t="shared" si="4"/>
        <v>0</v>
      </c>
      <c r="L26" s="531">
        <f t="shared" si="4"/>
        <v>0</v>
      </c>
    </row>
    <row r="27" spans="1:12" ht="12.75">
      <c r="A27" s="486" t="s">
        <v>568</v>
      </c>
      <c r="B27" s="504"/>
      <c r="C27" s="538">
        <f t="shared" si="3"/>
        <v>4219</v>
      </c>
      <c r="D27" s="535">
        <f>D21+D26</f>
        <v>3340</v>
      </c>
      <c r="E27" s="535">
        <f aca="true" t="shared" si="5" ref="E27:L27">E21+E26</f>
        <v>684</v>
      </c>
      <c r="F27" s="535">
        <f t="shared" si="5"/>
        <v>195</v>
      </c>
      <c r="G27" s="535">
        <f t="shared" si="5"/>
        <v>0</v>
      </c>
      <c r="H27" s="535">
        <f t="shared" si="5"/>
        <v>0</v>
      </c>
      <c r="I27" s="535">
        <f t="shared" si="5"/>
        <v>0</v>
      </c>
      <c r="J27" s="535">
        <f t="shared" si="5"/>
        <v>0</v>
      </c>
      <c r="K27" s="535">
        <f t="shared" si="5"/>
        <v>0</v>
      </c>
      <c r="L27" s="535">
        <f t="shared" si="5"/>
        <v>0</v>
      </c>
    </row>
    <row r="28" spans="1:12" ht="12.75">
      <c r="A28" s="445" t="s">
        <v>270</v>
      </c>
      <c r="B28" s="503"/>
      <c r="C28" s="533"/>
      <c r="D28" s="531"/>
      <c r="E28" s="531"/>
      <c r="F28" s="531"/>
      <c r="G28" s="531"/>
      <c r="H28" s="531"/>
      <c r="I28" s="537"/>
      <c r="J28" s="531"/>
      <c r="K28" s="531"/>
      <c r="L28" s="532"/>
    </row>
    <row r="29" spans="1:12" ht="12.75">
      <c r="A29" s="485" t="s">
        <v>35</v>
      </c>
      <c r="B29" s="503" t="s">
        <v>168</v>
      </c>
      <c r="C29" s="533">
        <f>SUM(D29:L29)</f>
        <v>0</v>
      </c>
      <c r="D29" s="531">
        <v>0</v>
      </c>
      <c r="E29" s="531">
        <v>0</v>
      </c>
      <c r="F29" s="531">
        <v>0</v>
      </c>
      <c r="G29" s="531">
        <v>0</v>
      </c>
      <c r="H29" s="531">
        <v>0</v>
      </c>
      <c r="I29" s="537">
        <v>0</v>
      </c>
      <c r="J29" s="531">
        <v>0</v>
      </c>
      <c r="K29" s="531">
        <v>0</v>
      </c>
      <c r="L29" s="532">
        <v>0</v>
      </c>
    </row>
    <row r="30" spans="1:12" ht="12.75">
      <c r="A30" s="486" t="s">
        <v>568</v>
      </c>
      <c r="B30" s="504"/>
      <c r="C30" s="534">
        <f>SUM(D30:L30)</f>
        <v>0</v>
      </c>
      <c r="D30" s="535"/>
      <c r="E30" s="535"/>
      <c r="F30" s="535"/>
      <c r="G30" s="535"/>
      <c r="H30" s="535"/>
      <c r="I30" s="535"/>
      <c r="J30" s="535"/>
      <c r="K30" s="535"/>
      <c r="L30" s="536"/>
    </row>
    <row r="31" spans="1:12" ht="12.75">
      <c r="A31" s="483" t="s">
        <v>271</v>
      </c>
      <c r="B31" s="481"/>
      <c r="C31" s="530"/>
      <c r="D31" s="531"/>
      <c r="E31" s="531"/>
      <c r="F31" s="531"/>
      <c r="G31" s="531"/>
      <c r="H31" s="531"/>
      <c r="I31" s="531"/>
      <c r="J31" s="531"/>
      <c r="K31" s="531"/>
      <c r="L31" s="532"/>
    </row>
    <row r="32" spans="1:12" ht="11.25" customHeight="1">
      <c r="A32" s="485" t="s">
        <v>46</v>
      </c>
      <c r="B32" s="503" t="s">
        <v>166</v>
      </c>
      <c r="C32" s="533">
        <f>SUM(D32:L32)</f>
        <v>0</v>
      </c>
      <c r="D32" s="531">
        <f>SUM(E32:L32)</f>
        <v>0</v>
      </c>
      <c r="E32" s="531">
        <v>0</v>
      </c>
      <c r="F32" s="531">
        <v>0</v>
      </c>
      <c r="G32" s="531">
        <v>0</v>
      </c>
      <c r="H32" s="531">
        <v>0</v>
      </c>
      <c r="I32" s="531"/>
      <c r="J32" s="531">
        <v>0</v>
      </c>
      <c r="K32" s="531">
        <v>0</v>
      </c>
      <c r="L32" s="532">
        <v>0</v>
      </c>
    </row>
    <row r="33" spans="1:12" ht="12.75">
      <c r="A33" s="486" t="s">
        <v>568</v>
      </c>
      <c r="B33" s="504"/>
      <c r="C33" s="538">
        <f>SUM(D33:L33)</f>
        <v>0</v>
      </c>
      <c r="D33" s="535"/>
      <c r="E33" s="535"/>
      <c r="F33" s="535"/>
      <c r="G33" s="535"/>
      <c r="H33" s="535"/>
      <c r="I33" s="535"/>
      <c r="J33" s="535"/>
      <c r="K33" s="535"/>
      <c r="L33" s="536"/>
    </row>
    <row r="34" spans="1:12" ht="11.25" customHeight="1">
      <c r="A34" s="483" t="s">
        <v>355</v>
      </c>
      <c r="B34" s="481"/>
      <c r="C34" s="530"/>
      <c r="D34" s="531"/>
      <c r="E34" s="531"/>
      <c r="F34" s="531"/>
      <c r="G34" s="531"/>
      <c r="H34" s="531"/>
      <c r="I34" s="531"/>
      <c r="J34" s="531"/>
      <c r="K34" s="531"/>
      <c r="L34" s="532"/>
    </row>
    <row r="35" spans="1:12" ht="11.25" customHeight="1">
      <c r="A35" s="485" t="s">
        <v>46</v>
      </c>
      <c r="B35" s="503" t="s">
        <v>166</v>
      </c>
      <c r="C35" s="533">
        <f>SUM(D35:L35)</f>
        <v>560</v>
      </c>
      <c r="D35" s="531">
        <v>0</v>
      </c>
      <c r="E35" s="531">
        <v>0</v>
      </c>
      <c r="F35" s="531">
        <v>560</v>
      </c>
      <c r="G35" s="531">
        <v>0</v>
      </c>
      <c r="H35" s="531">
        <v>0</v>
      </c>
      <c r="I35" s="531"/>
      <c r="J35" s="531">
        <v>0</v>
      </c>
      <c r="K35" s="531">
        <v>0</v>
      </c>
      <c r="L35" s="532">
        <v>0</v>
      </c>
    </row>
    <row r="36" spans="1:12" ht="12.75">
      <c r="A36" s="486" t="s">
        <v>568</v>
      </c>
      <c r="B36" s="504"/>
      <c r="C36" s="538">
        <f>SUM(D36:L36)</f>
        <v>560</v>
      </c>
      <c r="D36" s="535"/>
      <c r="E36" s="535"/>
      <c r="F36" s="535">
        <f>F35</f>
        <v>560</v>
      </c>
      <c r="G36" s="535"/>
      <c r="H36" s="535"/>
      <c r="I36" s="535"/>
      <c r="J36" s="535"/>
      <c r="K36" s="535"/>
      <c r="L36" s="536"/>
    </row>
    <row r="37" spans="1:12" ht="12.75">
      <c r="A37" s="483" t="s">
        <v>50</v>
      </c>
      <c r="B37" s="506"/>
      <c r="C37" s="539"/>
      <c r="D37" s="531"/>
      <c r="E37" s="531"/>
      <c r="F37" s="531"/>
      <c r="G37" s="531"/>
      <c r="H37" s="531"/>
      <c r="I37" s="531"/>
      <c r="J37" s="531"/>
      <c r="K37" s="531"/>
      <c r="L37" s="532"/>
    </row>
    <row r="38" spans="1:13" s="152" customFormat="1" ht="12.75">
      <c r="A38" s="483" t="s">
        <v>35</v>
      </c>
      <c r="B38" s="506"/>
      <c r="C38" s="533">
        <f aca="true" t="shared" si="6" ref="C38:C45">SUM(D38:L38)</f>
        <v>276612</v>
      </c>
      <c r="D38" s="540">
        <f aca="true" t="shared" si="7" ref="D38:L38">D13+D21+D29+D32+D35</f>
        <v>190211</v>
      </c>
      <c r="E38" s="540">
        <f t="shared" si="7"/>
        <v>36141</v>
      </c>
      <c r="F38" s="540">
        <f t="shared" si="7"/>
        <v>43797</v>
      </c>
      <c r="G38" s="540">
        <f t="shared" si="7"/>
        <v>0</v>
      </c>
      <c r="H38" s="540">
        <f t="shared" si="7"/>
        <v>0</v>
      </c>
      <c r="I38" s="540">
        <f t="shared" si="7"/>
        <v>6463</v>
      </c>
      <c r="J38" s="540">
        <f t="shared" si="7"/>
        <v>0</v>
      </c>
      <c r="K38" s="540">
        <f t="shared" si="7"/>
        <v>0</v>
      </c>
      <c r="L38" s="540">
        <f t="shared" si="7"/>
        <v>0</v>
      </c>
      <c r="M38" s="290"/>
    </row>
    <row r="39" spans="1:12" ht="12.75">
      <c r="A39" s="486" t="s">
        <v>568</v>
      </c>
      <c r="B39" s="504"/>
      <c r="C39" s="538">
        <f t="shared" si="6"/>
        <v>284721</v>
      </c>
      <c r="D39" s="541">
        <f>D19+D27+D30+D33+D36</f>
        <v>194625</v>
      </c>
      <c r="E39" s="541">
        <f aca="true" t="shared" si="8" ref="E39:L39">E19+E27+E30+E33+E36</f>
        <v>37034</v>
      </c>
      <c r="F39" s="541">
        <f t="shared" si="8"/>
        <v>46599</v>
      </c>
      <c r="G39" s="541">
        <f t="shared" si="8"/>
        <v>0</v>
      </c>
      <c r="H39" s="541">
        <f t="shared" si="8"/>
        <v>0</v>
      </c>
      <c r="I39" s="541">
        <f t="shared" si="8"/>
        <v>6463</v>
      </c>
      <c r="J39" s="541">
        <f t="shared" si="8"/>
        <v>0</v>
      </c>
      <c r="K39" s="541">
        <f t="shared" si="8"/>
        <v>0</v>
      </c>
      <c r="L39" s="541">
        <f t="shared" si="8"/>
        <v>0</v>
      </c>
    </row>
    <row r="40" spans="1:12" ht="16.5" customHeight="1">
      <c r="A40" s="539" t="s">
        <v>169</v>
      </c>
      <c r="B40" s="521"/>
      <c r="C40" s="533">
        <f t="shared" si="6"/>
        <v>560</v>
      </c>
      <c r="D40" s="531">
        <f>D32+D35</f>
        <v>0</v>
      </c>
      <c r="E40" s="531">
        <f aca="true" t="shared" si="9" ref="E40:L40">E32+E35</f>
        <v>0</v>
      </c>
      <c r="F40" s="531">
        <f t="shared" si="9"/>
        <v>560</v>
      </c>
      <c r="G40" s="531">
        <f t="shared" si="9"/>
        <v>0</v>
      </c>
      <c r="H40" s="531">
        <f t="shared" si="9"/>
        <v>0</v>
      </c>
      <c r="I40" s="531">
        <f t="shared" si="9"/>
        <v>0</v>
      </c>
      <c r="J40" s="531">
        <f t="shared" si="9"/>
        <v>0</v>
      </c>
      <c r="K40" s="531">
        <f t="shared" si="9"/>
        <v>0</v>
      </c>
      <c r="L40" s="531">
        <f t="shared" si="9"/>
        <v>0</v>
      </c>
    </row>
    <row r="41" spans="1:12" ht="16.5" customHeight="1">
      <c r="A41" s="546" t="s">
        <v>580</v>
      </c>
      <c r="B41" s="522"/>
      <c r="C41" s="533">
        <f t="shared" si="6"/>
        <v>560</v>
      </c>
      <c r="D41" s="531">
        <f>D33+D36</f>
        <v>0</v>
      </c>
      <c r="E41" s="531">
        <f aca="true" t="shared" si="10" ref="E41:L41">E33+E36</f>
        <v>0</v>
      </c>
      <c r="F41" s="531">
        <f t="shared" si="10"/>
        <v>560</v>
      </c>
      <c r="G41" s="531">
        <f t="shared" si="10"/>
        <v>0</v>
      </c>
      <c r="H41" s="531">
        <f t="shared" si="10"/>
        <v>0</v>
      </c>
      <c r="I41" s="531">
        <f t="shared" si="10"/>
        <v>0</v>
      </c>
      <c r="J41" s="531">
        <f t="shared" si="10"/>
        <v>0</v>
      </c>
      <c r="K41" s="531">
        <f t="shared" si="10"/>
        <v>0</v>
      </c>
      <c r="L41" s="531">
        <f t="shared" si="10"/>
        <v>0</v>
      </c>
    </row>
    <row r="42" spans="1:12" ht="18.75" customHeight="1">
      <c r="A42" s="547" t="s">
        <v>170</v>
      </c>
      <c r="B42" s="523"/>
      <c r="C42" s="542">
        <f t="shared" si="6"/>
        <v>0</v>
      </c>
      <c r="D42" s="543">
        <v>0</v>
      </c>
      <c r="E42" s="543">
        <v>0</v>
      </c>
      <c r="F42" s="543">
        <v>0</v>
      </c>
      <c r="G42" s="543">
        <v>0</v>
      </c>
      <c r="H42" s="543">
        <v>0</v>
      </c>
      <c r="I42" s="543">
        <v>0</v>
      </c>
      <c r="J42" s="543">
        <v>0</v>
      </c>
      <c r="K42" s="543">
        <v>0</v>
      </c>
      <c r="L42" s="543">
        <v>0</v>
      </c>
    </row>
    <row r="43" spans="1:12" ht="18.75" customHeight="1">
      <c r="A43" s="546" t="s">
        <v>581</v>
      </c>
      <c r="B43" s="522"/>
      <c r="C43" s="533">
        <f t="shared" si="6"/>
        <v>0</v>
      </c>
      <c r="D43" s="544"/>
      <c r="E43" s="544"/>
      <c r="F43" s="544"/>
      <c r="G43" s="544"/>
      <c r="H43" s="544"/>
      <c r="I43" s="544"/>
      <c r="J43" s="544"/>
      <c r="K43" s="544"/>
      <c r="L43" s="544"/>
    </row>
    <row r="44" spans="1:12" ht="18.75" customHeight="1">
      <c r="A44" s="547" t="s">
        <v>171</v>
      </c>
      <c r="B44" s="523"/>
      <c r="C44" s="542">
        <f t="shared" si="6"/>
        <v>276052</v>
      </c>
      <c r="D44" s="545">
        <f aca="true" t="shared" si="11" ref="D44:L44">D13+D21+D29</f>
        <v>190211</v>
      </c>
      <c r="E44" s="545">
        <f t="shared" si="11"/>
        <v>36141</v>
      </c>
      <c r="F44" s="545">
        <f t="shared" si="11"/>
        <v>43237</v>
      </c>
      <c r="G44" s="545">
        <f t="shared" si="11"/>
        <v>0</v>
      </c>
      <c r="H44" s="545">
        <f t="shared" si="11"/>
        <v>0</v>
      </c>
      <c r="I44" s="545">
        <f t="shared" si="11"/>
        <v>6463</v>
      </c>
      <c r="J44" s="545">
        <f t="shared" si="11"/>
        <v>0</v>
      </c>
      <c r="K44" s="545">
        <f t="shared" si="11"/>
        <v>0</v>
      </c>
      <c r="L44" s="545">
        <f t="shared" si="11"/>
        <v>0</v>
      </c>
    </row>
    <row r="45" spans="1:12" ht="18.75" customHeight="1">
      <c r="A45" s="546" t="s">
        <v>582</v>
      </c>
      <c r="B45" s="522"/>
      <c r="C45" s="538">
        <f t="shared" si="6"/>
        <v>284161</v>
      </c>
      <c r="D45" s="535">
        <f>D19+D27+D30</f>
        <v>194625</v>
      </c>
      <c r="E45" s="535">
        <f aca="true" t="shared" si="12" ref="E45:L45">E19+E27+E30</f>
        <v>37034</v>
      </c>
      <c r="F45" s="535">
        <f t="shared" si="12"/>
        <v>46039</v>
      </c>
      <c r="G45" s="535">
        <f t="shared" si="12"/>
        <v>0</v>
      </c>
      <c r="H45" s="535">
        <f t="shared" si="12"/>
        <v>0</v>
      </c>
      <c r="I45" s="535">
        <f t="shared" si="12"/>
        <v>6463</v>
      </c>
      <c r="J45" s="535">
        <f t="shared" si="12"/>
        <v>0</v>
      </c>
      <c r="K45" s="535">
        <f t="shared" si="12"/>
        <v>0</v>
      </c>
      <c r="L45" s="535">
        <f t="shared" si="12"/>
        <v>0</v>
      </c>
    </row>
    <row r="46" spans="1:12" ht="12.75">
      <c r="A46" s="517"/>
      <c r="B46" s="517"/>
      <c r="C46" s="517"/>
      <c r="D46" s="520"/>
      <c r="E46" s="520"/>
      <c r="F46" s="520"/>
      <c r="G46" s="520"/>
      <c r="H46" s="520"/>
      <c r="I46" s="520"/>
      <c r="J46" s="520"/>
      <c r="K46" s="520"/>
      <c r="L46" s="520"/>
    </row>
    <row r="47" spans="1:12" ht="12.75">
      <c r="A47" s="517"/>
      <c r="B47" s="517"/>
      <c r="C47" s="517"/>
      <c r="D47" s="520"/>
      <c r="E47" s="520"/>
      <c r="F47" s="520"/>
      <c r="G47" s="520"/>
      <c r="H47" s="520"/>
      <c r="I47" s="520"/>
      <c r="J47" s="520"/>
      <c r="K47" s="520"/>
      <c r="L47" s="520"/>
    </row>
    <row r="48" spans="1:12" ht="12.75">
      <c r="A48" s="517"/>
      <c r="B48" s="517"/>
      <c r="C48" s="517"/>
      <c r="D48" s="517"/>
      <c r="E48" s="517"/>
      <c r="F48" s="517"/>
      <c r="G48" s="517"/>
      <c r="H48" s="517"/>
      <c r="I48" s="517"/>
      <c r="J48" s="517"/>
      <c r="K48" s="517"/>
      <c r="L48" s="517"/>
    </row>
    <row r="49" spans="1:12" ht="12.75">
      <c r="A49" s="517"/>
      <c r="B49" s="517"/>
      <c r="C49" s="517"/>
      <c r="D49" s="517"/>
      <c r="E49" s="517"/>
      <c r="F49" s="517"/>
      <c r="G49" s="517"/>
      <c r="H49" s="517"/>
      <c r="I49" s="517"/>
      <c r="J49" s="517"/>
      <c r="K49" s="517"/>
      <c r="L49" s="517"/>
    </row>
    <row r="50" spans="1:12" ht="12.75">
      <c r="A50" s="517"/>
      <c r="B50" s="517"/>
      <c r="C50" s="517"/>
      <c r="D50" s="517"/>
      <c r="E50" s="517"/>
      <c r="F50" s="517"/>
      <c r="G50" s="517"/>
      <c r="H50" s="517"/>
      <c r="I50" s="517"/>
      <c r="J50" s="517"/>
      <c r="K50" s="517"/>
      <c r="L50" s="517"/>
    </row>
    <row r="51" spans="1:12" ht="12.75">
      <c r="A51" s="517"/>
      <c r="B51" s="517"/>
      <c r="C51" s="517"/>
      <c r="D51" s="517"/>
      <c r="E51" s="517"/>
      <c r="F51" s="517"/>
      <c r="G51" s="517"/>
      <c r="H51" s="517"/>
      <c r="I51" s="517"/>
      <c r="J51" s="517"/>
      <c r="K51" s="517"/>
      <c r="L51" s="517"/>
    </row>
    <row r="52" spans="1:12" ht="12.75">
      <c r="A52" s="517"/>
      <c r="B52" s="517"/>
      <c r="C52" s="517"/>
      <c r="D52" s="517"/>
      <c r="E52" s="517"/>
      <c r="F52" s="517"/>
      <c r="G52" s="517"/>
      <c r="H52" s="517"/>
      <c r="I52" s="517"/>
      <c r="J52" s="517"/>
      <c r="K52" s="517"/>
      <c r="L52" s="517"/>
    </row>
    <row r="53" spans="1:12" ht="12.75">
      <c r="A53" s="517"/>
      <c r="B53" s="517"/>
      <c r="C53" s="517"/>
      <c r="D53" s="517"/>
      <c r="E53" s="517"/>
      <c r="F53" s="517"/>
      <c r="G53" s="517"/>
      <c r="H53" s="517"/>
      <c r="I53" s="517"/>
      <c r="J53" s="517"/>
      <c r="K53" s="517"/>
      <c r="L53" s="517"/>
    </row>
    <row r="54" spans="1:12" ht="12.75">
      <c r="A54" s="517"/>
      <c r="B54" s="517"/>
      <c r="C54" s="517"/>
      <c r="D54" s="517"/>
      <c r="E54" s="517"/>
      <c r="F54" s="517"/>
      <c r="G54" s="517"/>
      <c r="H54" s="517"/>
      <c r="I54" s="517"/>
      <c r="J54" s="517"/>
      <c r="K54" s="517"/>
      <c r="L54" s="517"/>
    </row>
    <row r="55" spans="1:12" ht="12.75">
      <c r="A55" s="517"/>
      <c r="B55" s="517"/>
      <c r="C55" s="517"/>
      <c r="D55" s="517"/>
      <c r="E55" s="517"/>
      <c r="F55" s="517"/>
      <c r="G55" s="517"/>
      <c r="H55" s="517"/>
      <c r="I55" s="517"/>
      <c r="J55" s="517"/>
      <c r="K55" s="517"/>
      <c r="L55" s="517"/>
    </row>
    <row r="56" spans="1:12" ht="12.75">
      <c r="A56" s="517"/>
      <c r="B56" s="517"/>
      <c r="C56" s="517"/>
      <c r="D56" s="517"/>
      <c r="E56" s="517"/>
      <c r="F56" s="517"/>
      <c r="G56" s="517"/>
      <c r="H56" s="517"/>
      <c r="I56" s="517"/>
      <c r="J56" s="517"/>
      <c r="K56" s="517"/>
      <c r="L56" s="517"/>
    </row>
    <row r="57" spans="1:12" ht="12.75">
      <c r="A57" s="517"/>
      <c r="B57" s="517"/>
      <c r="C57" s="517"/>
      <c r="D57" s="517"/>
      <c r="E57" s="517"/>
      <c r="F57" s="517"/>
      <c r="G57" s="517"/>
      <c r="H57" s="517"/>
      <c r="I57" s="517"/>
      <c r="J57" s="517"/>
      <c r="K57" s="517"/>
      <c r="L57" s="517"/>
    </row>
    <row r="58" spans="1:12" ht="12.75">
      <c r="A58" s="517"/>
      <c r="B58" s="517"/>
      <c r="C58" s="517"/>
      <c r="D58" s="517"/>
      <c r="E58" s="517"/>
      <c r="F58" s="517"/>
      <c r="G58" s="517"/>
      <c r="H58" s="517"/>
      <c r="I58" s="517"/>
      <c r="J58" s="517"/>
      <c r="K58" s="517"/>
      <c r="L58" s="517"/>
    </row>
    <row r="59" spans="1:12" ht="12.75">
      <c r="A59" s="517"/>
      <c r="B59" s="517"/>
      <c r="C59" s="517"/>
      <c r="D59" s="517"/>
      <c r="E59" s="517"/>
      <c r="F59" s="517"/>
      <c r="G59" s="517"/>
      <c r="H59" s="517"/>
      <c r="I59" s="517"/>
      <c r="J59" s="517"/>
      <c r="K59" s="517"/>
      <c r="L59" s="517"/>
    </row>
    <row r="60" spans="1:12" ht="12.75">
      <c r="A60" s="517"/>
      <c r="B60" s="517"/>
      <c r="C60" s="517"/>
      <c r="D60" s="517"/>
      <c r="E60" s="517"/>
      <c r="F60" s="517"/>
      <c r="G60" s="517"/>
      <c r="H60" s="517"/>
      <c r="I60" s="517"/>
      <c r="J60" s="517"/>
      <c r="K60" s="517"/>
      <c r="L60" s="517"/>
    </row>
    <row r="61" spans="1:12" ht="12.75">
      <c r="A61" s="517"/>
      <c r="B61" s="517"/>
      <c r="C61" s="517"/>
      <c r="D61" s="517"/>
      <c r="E61" s="517"/>
      <c r="F61" s="517"/>
      <c r="G61" s="517"/>
      <c r="H61" s="517"/>
      <c r="I61" s="517"/>
      <c r="J61" s="517"/>
      <c r="K61" s="517"/>
      <c r="L61" s="517"/>
    </row>
    <row r="62" spans="1:12" ht="12.75">
      <c r="A62" s="517"/>
      <c r="B62" s="517"/>
      <c r="C62" s="517"/>
      <c r="D62" s="517"/>
      <c r="E62" s="517"/>
      <c r="F62" s="517"/>
      <c r="G62" s="517"/>
      <c r="H62" s="517"/>
      <c r="I62" s="517"/>
      <c r="J62" s="517"/>
      <c r="K62" s="517"/>
      <c r="L62" s="517"/>
    </row>
    <row r="63" spans="1:12" ht="12.75">
      <c r="A63" s="517"/>
      <c r="B63" s="517"/>
      <c r="C63" s="517"/>
      <c r="D63" s="517"/>
      <c r="E63" s="517"/>
      <c r="F63" s="517"/>
      <c r="G63" s="517"/>
      <c r="H63" s="517"/>
      <c r="I63" s="517"/>
      <c r="J63" s="517"/>
      <c r="K63" s="517"/>
      <c r="L63" s="517"/>
    </row>
    <row r="64" spans="1:12" ht="12.75">
      <c r="A64" s="517"/>
      <c r="B64" s="517"/>
      <c r="C64" s="517"/>
      <c r="D64" s="517"/>
      <c r="E64" s="517"/>
      <c r="F64" s="517"/>
      <c r="G64" s="517"/>
      <c r="H64" s="517"/>
      <c r="I64" s="517"/>
      <c r="J64" s="517"/>
      <c r="K64" s="517"/>
      <c r="L64" s="517"/>
    </row>
    <row r="65" spans="1:12" ht="12.75">
      <c r="A65" s="517"/>
      <c r="B65" s="517"/>
      <c r="C65" s="517"/>
      <c r="D65" s="517"/>
      <c r="E65" s="517"/>
      <c r="F65" s="517"/>
      <c r="G65" s="517"/>
      <c r="H65" s="517"/>
      <c r="I65" s="517"/>
      <c r="J65" s="517"/>
      <c r="K65" s="517"/>
      <c r="L65" s="517"/>
    </row>
    <row r="66" spans="1:12" ht="12.75">
      <c r="A66" s="517"/>
      <c r="B66" s="517"/>
      <c r="C66" s="517"/>
      <c r="D66" s="517"/>
      <c r="E66" s="517"/>
      <c r="F66" s="517"/>
      <c r="G66" s="517"/>
      <c r="H66" s="517"/>
      <c r="I66" s="517"/>
      <c r="J66" s="517"/>
      <c r="K66" s="517"/>
      <c r="L66" s="517"/>
    </row>
    <row r="67" spans="1:12" ht="12.75">
      <c r="A67" s="517"/>
      <c r="B67" s="517"/>
      <c r="C67" s="517"/>
      <c r="D67" s="517"/>
      <c r="E67" s="517"/>
      <c r="F67" s="517"/>
      <c r="G67" s="517"/>
      <c r="H67" s="517"/>
      <c r="I67" s="517"/>
      <c r="J67" s="517"/>
      <c r="K67" s="517"/>
      <c r="L67" s="517"/>
    </row>
    <row r="68" spans="1:12" ht="12.75">
      <c r="A68" s="517"/>
      <c r="B68" s="517"/>
      <c r="C68" s="517"/>
      <c r="D68" s="517"/>
      <c r="E68" s="517"/>
      <c r="F68" s="517"/>
      <c r="G68" s="517"/>
      <c r="H68" s="517"/>
      <c r="I68" s="517"/>
      <c r="J68" s="517"/>
      <c r="K68" s="517"/>
      <c r="L68" s="517"/>
    </row>
    <row r="69" spans="1:12" ht="12.75">
      <c r="A69" s="517"/>
      <c r="B69" s="517"/>
      <c r="C69" s="517"/>
      <c r="D69" s="517"/>
      <c r="E69" s="517"/>
      <c r="F69" s="517"/>
      <c r="G69" s="517"/>
      <c r="H69" s="517"/>
      <c r="I69" s="517"/>
      <c r="J69" s="517"/>
      <c r="K69" s="517"/>
      <c r="L69" s="517"/>
    </row>
    <row r="70" spans="1:12" ht="12.75">
      <c r="A70" s="517"/>
      <c r="B70" s="517"/>
      <c r="C70" s="517"/>
      <c r="D70" s="517"/>
      <c r="E70" s="517"/>
      <c r="F70" s="517"/>
      <c r="G70" s="517"/>
      <c r="H70" s="517"/>
      <c r="I70" s="517"/>
      <c r="J70" s="517"/>
      <c r="K70" s="517"/>
      <c r="L70" s="517"/>
    </row>
    <row r="71" spans="1:12" ht="12.75">
      <c r="A71" s="517"/>
      <c r="B71" s="517"/>
      <c r="C71" s="517"/>
      <c r="D71" s="517"/>
      <c r="E71" s="517"/>
      <c r="F71" s="517"/>
      <c r="G71" s="517"/>
      <c r="H71" s="517"/>
      <c r="I71" s="517"/>
      <c r="J71" s="517"/>
      <c r="K71" s="517"/>
      <c r="L71" s="517"/>
    </row>
    <row r="72" spans="1:12" ht="12.75">
      <c r="A72" s="517"/>
      <c r="B72" s="517"/>
      <c r="C72" s="517"/>
      <c r="D72" s="517"/>
      <c r="E72" s="517"/>
      <c r="F72" s="517"/>
      <c r="G72" s="517"/>
      <c r="H72" s="517"/>
      <c r="I72" s="517"/>
      <c r="J72" s="517"/>
      <c r="K72" s="517"/>
      <c r="L72" s="517"/>
    </row>
    <row r="73" spans="1:12" ht="12.75">
      <c r="A73" s="517"/>
      <c r="B73" s="517"/>
      <c r="C73" s="517"/>
      <c r="D73" s="517"/>
      <c r="E73" s="517"/>
      <c r="F73" s="517"/>
      <c r="G73" s="517"/>
      <c r="H73" s="517"/>
      <c r="I73" s="517"/>
      <c r="J73" s="517"/>
      <c r="K73" s="517"/>
      <c r="L73" s="517"/>
    </row>
    <row r="74" spans="1:12" ht="12.75">
      <c r="A74" s="517"/>
      <c r="B74" s="517"/>
      <c r="C74" s="517"/>
      <c r="D74" s="517"/>
      <c r="E74" s="517"/>
      <c r="F74" s="517"/>
      <c r="G74" s="517"/>
      <c r="H74" s="517"/>
      <c r="I74" s="517"/>
      <c r="J74" s="517"/>
      <c r="K74" s="517"/>
      <c r="L74" s="517"/>
    </row>
    <row r="75" spans="1:12" ht="12.75">
      <c r="A75" s="517"/>
      <c r="B75" s="517"/>
      <c r="C75" s="517"/>
      <c r="D75" s="517"/>
      <c r="E75" s="517"/>
      <c r="F75" s="517"/>
      <c r="G75" s="517"/>
      <c r="H75" s="517"/>
      <c r="I75" s="517"/>
      <c r="J75" s="517"/>
      <c r="K75" s="517"/>
      <c r="L75" s="517"/>
    </row>
    <row r="76" spans="1:12" ht="12.75">
      <c r="A76" s="517"/>
      <c r="B76" s="517"/>
      <c r="C76" s="517"/>
      <c r="D76" s="517"/>
      <c r="E76" s="517"/>
      <c r="F76" s="517"/>
      <c r="G76" s="517"/>
      <c r="H76" s="517"/>
      <c r="I76" s="517"/>
      <c r="J76" s="517"/>
      <c r="K76" s="517"/>
      <c r="L76" s="517"/>
    </row>
    <row r="77" spans="1:12" ht="12.75">
      <c r="A77" s="517"/>
      <c r="B77" s="517"/>
      <c r="C77" s="517"/>
      <c r="D77" s="517"/>
      <c r="E77" s="517"/>
      <c r="F77" s="517"/>
      <c r="G77" s="517"/>
      <c r="H77" s="517"/>
      <c r="I77" s="517"/>
      <c r="J77" s="517"/>
      <c r="K77" s="517"/>
      <c r="L77" s="517"/>
    </row>
    <row r="78" spans="1:12" ht="12.75">
      <c r="A78" s="517"/>
      <c r="B78" s="517"/>
      <c r="C78" s="517"/>
      <c r="D78" s="517"/>
      <c r="E78" s="517"/>
      <c r="F78" s="517"/>
      <c r="G78" s="517"/>
      <c r="H78" s="517"/>
      <c r="I78" s="517"/>
      <c r="J78" s="517"/>
      <c r="K78" s="517"/>
      <c r="L78" s="517"/>
    </row>
    <row r="79" spans="1:12" ht="12.75">
      <c r="A79" s="517"/>
      <c r="B79" s="517"/>
      <c r="C79" s="517"/>
      <c r="D79" s="517"/>
      <c r="E79" s="517"/>
      <c r="F79" s="517"/>
      <c r="G79" s="517"/>
      <c r="H79" s="517"/>
      <c r="I79" s="517"/>
      <c r="J79" s="517"/>
      <c r="K79" s="517"/>
      <c r="L79" s="517"/>
    </row>
    <row r="80" spans="1:12" ht="12.75">
      <c r="A80" s="517"/>
      <c r="B80" s="517"/>
      <c r="C80" s="517"/>
      <c r="D80" s="517"/>
      <c r="E80" s="517"/>
      <c r="F80" s="517"/>
      <c r="G80" s="517"/>
      <c r="H80" s="517"/>
      <c r="I80" s="517"/>
      <c r="J80" s="517"/>
      <c r="K80" s="517"/>
      <c r="L80" s="517"/>
    </row>
    <row r="81" spans="1:12" ht="12.75">
      <c r="A81" s="517"/>
      <c r="B81" s="517"/>
      <c r="C81" s="517"/>
      <c r="D81" s="517"/>
      <c r="E81" s="517"/>
      <c r="F81" s="517"/>
      <c r="G81" s="517"/>
      <c r="H81" s="517"/>
      <c r="I81" s="517"/>
      <c r="J81" s="517"/>
      <c r="K81" s="517"/>
      <c r="L81" s="517"/>
    </row>
    <row r="82" spans="1:12" ht="12.75">
      <c r="A82" s="517"/>
      <c r="B82" s="517"/>
      <c r="C82" s="517"/>
      <c r="D82" s="517"/>
      <c r="E82" s="517"/>
      <c r="F82" s="517"/>
      <c r="G82" s="517"/>
      <c r="H82" s="517"/>
      <c r="I82" s="517"/>
      <c r="J82" s="517"/>
      <c r="K82" s="517"/>
      <c r="L82" s="517"/>
    </row>
    <row r="83" spans="1:12" ht="12.75">
      <c r="A83" s="517"/>
      <c r="B83" s="517"/>
      <c r="C83" s="517"/>
      <c r="D83" s="517"/>
      <c r="E83" s="517"/>
      <c r="F83" s="517"/>
      <c r="G83" s="517"/>
      <c r="H83" s="517"/>
      <c r="I83" s="517"/>
      <c r="J83" s="517"/>
      <c r="K83" s="517"/>
      <c r="L83" s="517"/>
    </row>
    <row r="84" spans="1:12" ht="12.75">
      <c r="A84" s="517"/>
      <c r="B84" s="517"/>
      <c r="C84" s="517"/>
      <c r="D84" s="517"/>
      <c r="E84" s="517"/>
      <c r="F84" s="517"/>
      <c r="G84" s="517"/>
      <c r="H84" s="517"/>
      <c r="I84" s="517"/>
      <c r="J84" s="517"/>
      <c r="K84" s="517"/>
      <c r="L84" s="517"/>
    </row>
    <row r="85" spans="1:12" ht="12.75">
      <c r="A85" s="517"/>
      <c r="B85" s="517"/>
      <c r="C85" s="517"/>
      <c r="D85" s="517"/>
      <c r="E85" s="517"/>
      <c r="F85" s="517"/>
      <c r="G85" s="517"/>
      <c r="H85" s="517"/>
      <c r="I85" s="517"/>
      <c r="J85" s="517"/>
      <c r="K85" s="517"/>
      <c r="L85" s="517"/>
    </row>
    <row r="86" spans="1:12" ht="12.75">
      <c r="A86" s="517"/>
      <c r="B86" s="517"/>
      <c r="C86" s="517"/>
      <c r="D86" s="517"/>
      <c r="E86" s="517"/>
      <c r="F86" s="517"/>
      <c r="G86" s="517"/>
      <c r="H86" s="517"/>
      <c r="I86" s="517"/>
      <c r="J86" s="517"/>
      <c r="K86" s="517"/>
      <c r="L86" s="517"/>
    </row>
    <row r="87" spans="1:12" ht="12.75">
      <c r="A87" s="517"/>
      <c r="B87" s="517"/>
      <c r="C87" s="517"/>
      <c r="D87" s="517"/>
      <c r="E87" s="517"/>
      <c r="F87" s="517"/>
      <c r="G87" s="517"/>
      <c r="H87" s="517"/>
      <c r="I87" s="517"/>
      <c r="J87" s="517"/>
      <c r="K87" s="517"/>
      <c r="L87" s="517"/>
    </row>
    <row r="88" spans="1:12" ht="12.75">
      <c r="A88" s="517"/>
      <c r="B88" s="517"/>
      <c r="C88" s="517"/>
      <c r="D88" s="517"/>
      <c r="E88" s="517"/>
      <c r="F88" s="517"/>
      <c r="G88" s="517"/>
      <c r="H88" s="517"/>
      <c r="I88" s="517"/>
      <c r="J88" s="517"/>
      <c r="K88" s="517"/>
      <c r="L88" s="517"/>
    </row>
    <row r="89" spans="1:12" ht="12.75">
      <c r="A89" s="517"/>
      <c r="B89" s="517"/>
      <c r="C89" s="517"/>
      <c r="D89" s="517"/>
      <c r="E89" s="517"/>
      <c r="F89" s="517"/>
      <c r="G89" s="517"/>
      <c r="H89" s="517"/>
      <c r="I89" s="517"/>
      <c r="J89" s="517"/>
      <c r="K89" s="517"/>
      <c r="L89" s="517"/>
    </row>
    <row r="90" spans="1:12" ht="12.75">
      <c r="A90" s="517"/>
      <c r="B90" s="517"/>
      <c r="C90" s="517"/>
      <c r="D90" s="517"/>
      <c r="E90" s="517"/>
      <c r="F90" s="517"/>
      <c r="G90" s="517"/>
      <c r="H90" s="517"/>
      <c r="I90" s="517"/>
      <c r="J90" s="517"/>
      <c r="K90" s="517"/>
      <c r="L90" s="517"/>
    </row>
    <row r="91" spans="1:12" ht="12.75">
      <c r="A91" s="517"/>
      <c r="B91" s="517"/>
      <c r="C91" s="517"/>
      <c r="D91" s="517"/>
      <c r="E91" s="517"/>
      <c r="F91" s="517"/>
      <c r="G91" s="517"/>
      <c r="H91" s="517"/>
      <c r="I91" s="517"/>
      <c r="J91" s="517"/>
      <c r="K91" s="517"/>
      <c r="L91" s="517"/>
    </row>
    <row r="92" spans="1:12" ht="12.75">
      <c r="A92" s="517"/>
      <c r="B92" s="517"/>
      <c r="C92" s="517"/>
      <c r="D92" s="517"/>
      <c r="E92" s="517"/>
      <c r="F92" s="517"/>
      <c r="G92" s="517"/>
      <c r="H92" s="517"/>
      <c r="I92" s="517"/>
      <c r="J92" s="517"/>
      <c r="K92" s="517"/>
      <c r="L92" s="517"/>
    </row>
    <row r="93" spans="1:12" ht="12.75">
      <c r="A93" s="517"/>
      <c r="B93" s="517"/>
      <c r="C93" s="517"/>
      <c r="D93" s="517"/>
      <c r="E93" s="517"/>
      <c r="F93" s="517"/>
      <c r="G93" s="517"/>
      <c r="H93" s="517"/>
      <c r="I93" s="517"/>
      <c r="J93" s="517"/>
      <c r="K93" s="517"/>
      <c r="L93" s="517"/>
    </row>
    <row r="94" spans="1:12" ht="12.75">
      <c r="A94" s="517"/>
      <c r="B94" s="517"/>
      <c r="C94" s="517"/>
      <c r="D94" s="517"/>
      <c r="E94" s="517"/>
      <c r="F94" s="517"/>
      <c r="G94" s="517"/>
      <c r="H94" s="517"/>
      <c r="I94" s="517"/>
      <c r="J94" s="517"/>
      <c r="K94" s="517"/>
      <c r="L94" s="517"/>
    </row>
    <row r="95" spans="1:12" ht="12.75">
      <c r="A95" s="517"/>
      <c r="B95" s="517"/>
      <c r="C95" s="517"/>
      <c r="D95" s="517"/>
      <c r="E95" s="517"/>
      <c r="F95" s="517"/>
      <c r="G95" s="517"/>
      <c r="H95" s="517"/>
      <c r="I95" s="517"/>
      <c r="J95" s="517"/>
      <c r="K95" s="517"/>
      <c r="L95" s="517"/>
    </row>
    <row r="96" spans="1:12" ht="12.75">
      <c r="A96" s="517"/>
      <c r="B96" s="517"/>
      <c r="C96" s="517"/>
      <c r="D96" s="517"/>
      <c r="E96" s="517"/>
      <c r="F96" s="517"/>
      <c r="G96" s="517"/>
      <c r="H96" s="517"/>
      <c r="I96" s="517"/>
      <c r="J96" s="517"/>
      <c r="K96" s="517"/>
      <c r="L96" s="517"/>
    </row>
    <row r="97" spans="1:12" ht="12.75">
      <c r="A97" s="517"/>
      <c r="B97" s="517"/>
      <c r="C97" s="517"/>
      <c r="D97" s="517"/>
      <c r="E97" s="517"/>
      <c r="F97" s="517"/>
      <c r="G97" s="517"/>
      <c r="H97" s="517"/>
      <c r="I97" s="517"/>
      <c r="J97" s="517"/>
      <c r="K97" s="517"/>
      <c r="L97" s="517"/>
    </row>
    <row r="98" spans="1:12" ht="12.75">
      <c r="A98" s="517"/>
      <c r="B98" s="517"/>
      <c r="C98" s="517"/>
      <c r="D98" s="517"/>
      <c r="E98" s="517"/>
      <c r="F98" s="517"/>
      <c r="G98" s="517"/>
      <c r="H98" s="517"/>
      <c r="I98" s="517"/>
      <c r="J98" s="517"/>
      <c r="K98" s="517"/>
      <c r="L98" s="517"/>
    </row>
    <row r="99" spans="1:12" ht="12.75">
      <c r="A99" s="517"/>
      <c r="B99" s="517"/>
      <c r="C99" s="517"/>
      <c r="D99" s="517"/>
      <c r="E99" s="517"/>
      <c r="F99" s="517"/>
      <c r="G99" s="517"/>
      <c r="H99" s="517"/>
      <c r="I99" s="517"/>
      <c r="J99" s="517"/>
      <c r="K99" s="517"/>
      <c r="L99" s="517"/>
    </row>
    <row r="100" spans="1:12" ht="12.75">
      <c r="A100" s="517"/>
      <c r="B100" s="517"/>
      <c r="C100" s="517"/>
      <c r="D100" s="517"/>
      <c r="E100" s="517"/>
      <c r="F100" s="517"/>
      <c r="G100" s="517"/>
      <c r="H100" s="517"/>
      <c r="I100" s="517"/>
      <c r="J100" s="517"/>
      <c r="K100" s="517"/>
      <c r="L100" s="517"/>
    </row>
    <row r="101" spans="1:12" ht="12.75">
      <c r="A101" s="517"/>
      <c r="B101" s="517"/>
      <c r="C101" s="517"/>
      <c r="D101" s="517"/>
      <c r="E101" s="517"/>
      <c r="F101" s="517"/>
      <c r="G101" s="517"/>
      <c r="H101" s="517"/>
      <c r="I101" s="517"/>
      <c r="J101" s="517"/>
      <c r="K101" s="517"/>
      <c r="L101" s="517"/>
    </row>
    <row r="102" spans="1:12" ht="12.75">
      <c r="A102" s="517"/>
      <c r="B102" s="517"/>
      <c r="C102" s="517"/>
      <c r="D102" s="517"/>
      <c r="E102" s="517"/>
      <c r="F102" s="517"/>
      <c r="G102" s="517"/>
      <c r="H102" s="517"/>
      <c r="I102" s="517"/>
      <c r="J102" s="517"/>
      <c r="K102" s="517"/>
      <c r="L102" s="517"/>
    </row>
    <row r="103" spans="1:12" ht="12.75">
      <c r="A103" s="517"/>
      <c r="B103" s="517"/>
      <c r="C103" s="517"/>
      <c r="D103" s="517"/>
      <c r="E103" s="517"/>
      <c r="F103" s="517"/>
      <c r="G103" s="517"/>
      <c r="H103" s="517"/>
      <c r="I103" s="517"/>
      <c r="J103" s="517"/>
      <c r="K103" s="517"/>
      <c r="L103" s="517"/>
    </row>
    <row r="104" spans="1:12" ht="12.75">
      <c r="A104" s="517"/>
      <c r="B104" s="517"/>
      <c r="C104" s="517"/>
      <c r="D104" s="517"/>
      <c r="E104" s="517"/>
      <c r="F104" s="517"/>
      <c r="G104" s="517"/>
      <c r="H104" s="517"/>
      <c r="I104" s="517"/>
      <c r="J104" s="517"/>
      <c r="K104" s="517"/>
      <c r="L104" s="517"/>
    </row>
    <row r="105" spans="1:12" ht="12.75">
      <c r="A105" s="517"/>
      <c r="B105" s="517"/>
      <c r="C105" s="517"/>
      <c r="D105" s="517"/>
      <c r="E105" s="517"/>
      <c r="F105" s="517"/>
      <c r="G105" s="517"/>
      <c r="H105" s="517"/>
      <c r="I105" s="517"/>
      <c r="J105" s="517"/>
      <c r="K105" s="517"/>
      <c r="L105" s="517"/>
    </row>
    <row r="106" spans="1:12" ht="12.75">
      <c r="A106" s="517"/>
      <c r="B106" s="517"/>
      <c r="C106" s="517"/>
      <c r="D106" s="517"/>
      <c r="E106" s="517"/>
      <c r="F106" s="517"/>
      <c r="G106" s="517"/>
      <c r="H106" s="517"/>
      <c r="I106" s="517"/>
      <c r="J106" s="517"/>
      <c r="K106" s="517"/>
      <c r="L106" s="517"/>
    </row>
    <row r="107" spans="1:12" ht="12.75">
      <c r="A107" s="517"/>
      <c r="B107" s="517"/>
      <c r="C107" s="517"/>
      <c r="D107" s="517"/>
      <c r="E107" s="517"/>
      <c r="F107" s="517"/>
      <c r="G107" s="517"/>
      <c r="H107" s="517"/>
      <c r="I107" s="517"/>
      <c r="J107" s="517"/>
      <c r="K107" s="517"/>
      <c r="L107" s="517"/>
    </row>
    <row r="108" spans="1:12" ht="12.75">
      <c r="A108" s="517"/>
      <c r="B108" s="517"/>
      <c r="C108" s="517"/>
      <c r="D108" s="517"/>
      <c r="E108" s="517"/>
      <c r="F108" s="517"/>
      <c r="G108" s="517"/>
      <c r="H108" s="517"/>
      <c r="I108" s="517"/>
      <c r="J108" s="517"/>
      <c r="K108" s="517"/>
      <c r="L108" s="517"/>
    </row>
    <row r="109" spans="1:12" ht="12.75">
      <c r="A109" s="517"/>
      <c r="B109" s="517"/>
      <c r="C109" s="517"/>
      <c r="D109" s="517"/>
      <c r="E109" s="517"/>
      <c r="F109" s="517"/>
      <c r="G109" s="517"/>
      <c r="H109" s="517"/>
      <c r="I109" s="517"/>
      <c r="J109" s="517"/>
      <c r="K109" s="517"/>
      <c r="L109" s="517"/>
    </row>
    <row r="110" spans="1:12" ht="12.75">
      <c r="A110" s="517"/>
      <c r="B110" s="517"/>
      <c r="C110" s="517"/>
      <c r="D110" s="517"/>
      <c r="E110" s="517"/>
      <c r="F110" s="517"/>
      <c r="G110" s="517"/>
      <c r="H110" s="517"/>
      <c r="I110" s="517"/>
      <c r="J110" s="517"/>
      <c r="K110" s="517"/>
      <c r="L110" s="517"/>
    </row>
    <row r="111" spans="1:12" ht="12.75">
      <c r="A111" s="517"/>
      <c r="B111" s="517"/>
      <c r="C111" s="517"/>
      <c r="D111" s="517"/>
      <c r="E111" s="517"/>
      <c r="F111" s="517"/>
      <c r="G111" s="517"/>
      <c r="H111" s="517"/>
      <c r="I111" s="517"/>
      <c r="J111" s="517"/>
      <c r="K111" s="517"/>
      <c r="L111" s="517"/>
    </row>
    <row r="112" spans="1:12" ht="12.75">
      <c r="A112" s="517"/>
      <c r="B112" s="517"/>
      <c r="C112" s="517"/>
      <c r="D112" s="517"/>
      <c r="E112" s="517"/>
      <c r="F112" s="517"/>
      <c r="G112" s="517"/>
      <c r="H112" s="517"/>
      <c r="I112" s="517"/>
      <c r="J112" s="517"/>
      <c r="K112" s="517"/>
      <c r="L112" s="517"/>
    </row>
    <row r="113" spans="1:12" ht="12.75">
      <c r="A113" s="517"/>
      <c r="B113" s="517"/>
      <c r="C113" s="517"/>
      <c r="D113" s="517"/>
      <c r="E113" s="517"/>
      <c r="F113" s="517"/>
      <c r="G113" s="517"/>
      <c r="H113" s="517"/>
      <c r="I113" s="517"/>
      <c r="J113" s="517"/>
      <c r="K113" s="517"/>
      <c r="L113" s="517"/>
    </row>
    <row r="114" spans="1:12" ht="12.75">
      <c r="A114" s="517"/>
      <c r="B114" s="517"/>
      <c r="C114" s="517"/>
      <c r="D114" s="517"/>
      <c r="E114" s="517"/>
      <c r="F114" s="517"/>
      <c r="G114" s="517"/>
      <c r="H114" s="517"/>
      <c r="I114" s="517"/>
      <c r="J114" s="517"/>
      <c r="K114" s="517"/>
      <c r="L114" s="517"/>
    </row>
    <row r="115" spans="1:12" ht="12.75">
      <c r="A115" s="517"/>
      <c r="B115" s="517"/>
      <c r="C115" s="517"/>
      <c r="D115" s="517"/>
      <c r="E115" s="517"/>
      <c r="F115" s="517"/>
      <c r="G115" s="517"/>
      <c r="H115" s="517"/>
      <c r="I115" s="517"/>
      <c r="J115" s="517"/>
      <c r="K115" s="517"/>
      <c r="L115" s="517"/>
    </row>
    <row r="116" spans="1:12" ht="12.75">
      <c r="A116" s="517"/>
      <c r="B116" s="517"/>
      <c r="C116" s="517"/>
      <c r="D116" s="517"/>
      <c r="E116" s="517"/>
      <c r="F116" s="517"/>
      <c r="G116" s="517"/>
      <c r="H116" s="517"/>
      <c r="I116" s="517"/>
      <c r="J116" s="517"/>
      <c r="K116" s="517"/>
      <c r="L116" s="517"/>
    </row>
    <row r="117" spans="1:12" ht="12.75">
      <c r="A117" s="517"/>
      <c r="B117" s="517"/>
      <c r="C117" s="517"/>
      <c r="D117" s="517"/>
      <c r="E117" s="517"/>
      <c r="F117" s="517"/>
      <c r="G117" s="517"/>
      <c r="H117" s="517"/>
      <c r="I117" s="517"/>
      <c r="J117" s="517"/>
      <c r="K117" s="517"/>
      <c r="L117" s="517"/>
    </row>
    <row r="118" spans="1:12" ht="12.75">
      <c r="A118" s="517"/>
      <c r="B118" s="517"/>
      <c r="C118" s="517"/>
      <c r="D118" s="517"/>
      <c r="E118" s="517"/>
      <c r="F118" s="517"/>
      <c r="G118" s="517"/>
      <c r="H118" s="517"/>
      <c r="I118" s="517"/>
      <c r="J118" s="517"/>
      <c r="K118" s="517"/>
      <c r="L118" s="517"/>
    </row>
    <row r="119" spans="1:12" ht="12.75">
      <c r="A119" s="517"/>
      <c r="B119" s="517"/>
      <c r="C119" s="517"/>
      <c r="D119" s="517"/>
      <c r="E119" s="517"/>
      <c r="F119" s="517"/>
      <c r="G119" s="517"/>
      <c r="H119" s="517"/>
      <c r="I119" s="517"/>
      <c r="J119" s="517"/>
      <c r="K119" s="517"/>
      <c r="L119" s="517"/>
    </row>
    <row r="120" spans="1:12" ht="12.75">
      <c r="A120" s="517"/>
      <c r="B120" s="517"/>
      <c r="C120" s="517"/>
      <c r="D120" s="517"/>
      <c r="E120" s="517"/>
      <c r="F120" s="517"/>
      <c r="G120" s="517"/>
      <c r="H120" s="517"/>
      <c r="I120" s="517"/>
      <c r="J120" s="517"/>
      <c r="K120" s="517"/>
      <c r="L120" s="517"/>
    </row>
    <row r="121" spans="1:12" ht="12.75">
      <c r="A121" s="517"/>
      <c r="B121" s="517"/>
      <c r="C121" s="517"/>
      <c r="D121" s="517"/>
      <c r="E121" s="517"/>
      <c r="F121" s="517"/>
      <c r="G121" s="517"/>
      <c r="H121" s="517"/>
      <c r="I121" s="517"/>
      <c r="J121" s="517"/>
      <c r="K121" s="517"/>
      <c r="L121" s="517"/>
    </row>
    <row r="122" spans="1:12" ht="12.75">
      <c r="A122" s="517"/>
      <c r="B122" s="517"/>
      <c r="C122" s="517"/>
      <c r="D122" s="517"/>
      <c r="E122" s="517"/>
      <c r="F122" s="517"/>
      <c r="G122" s="517"/>
      <c r="H122" s="517"/>
      <c r="I122" s="517"/>
      <c r="J122" s="517"/>
      <c r="K122" s="517"/>
      <c r="L122" s="517"/>
    </row>
    <row r="123" spans="1:12" ht="12.75">
      <c r="A123" s="517"/>
      <c r="B123" s="517"/>
      <c r="C123" s="517"/>
      <c r="D123" s="517"/>
      <c r="E123" s="517"/>
      <c r="F123" s="517"/>
      <c r="G123" s="517"/>
      <c r="H123" s="517"/>
      <c r="I123" s="517"/>
      <c r="J123" s="517"/>
      <c r="K123" s="517"/>
      <c r="L123" s="517"/>
    </row>
    <row r="124" spans="1:12" ht="12.75">
      <c r="A124" s="517"/>
      <c r="B124" s="517"/>
      <c r="C124" s="517"/>
      <c r="D124" s="517"/>
      <c r="E124" s="517"/>
      <c r="F124" s="517"/>
      <c r="G124" s="517"/>
      <c r="H124" s="517"/>
      <c r="I124" s="517"/>
      <c r="J124" s="517"/>
      <c r="K124" s="517"/>
      <c r="L124" s="517"/>
    </row>
    <row r="125" spans="1:12" ht="12.75">
      <c r="A125" s="517"/>
      <c r="B125" s="517"/>
      <c r="C125" s="517"/>
      <c r="D125" s="517"/>
      <c r="E125" s="517"/>
      <c r="F125" s="517"/>
      <c r="G125" s="517"/>
      <c r="H125" s="517"/>
      <c r="I125" s="517"/>
      <c r="J125" s="517"/>
      <c r="K125" s="517"/>
      <c r="L125" s="517"/>
    </row>
    <row r="126" spans="1:12" ht="12.75">
      <c r="A126" s="517"/>
      <c r="B126" s="517"/>
      <c r="C126" s="517"/>
      <c r="D126" s="517"/>
      <c r="E126" s="517"/>
      <c r="F126" s="517"/>
      <c r="G126" s="517"/>
      <c r="H126" s="517"/>
      <c r="I126" s="517"/>
      <c r="J126" s="517"/>
      <c r="K126" s="517"/>
      <c r="L126" s="517"/>
    </row>
    <row r="127" spans="1:12" ht="12.75">
      <c r="A127" s="517"/>
      <c r="B127" s="517"/>
      <c r="C127" s="517"/>
      <c r="D127" s="517"/>
      <c r="E127" s="517"/>
      <c r="F127" s="517"/>
      <c r="G127" s="517"/>
      <c r="H127" s="517"/>
      <c r="I127" s="517"/>
      <c r="J127" s="517"/>
      <c r="K127" s="517"/>
      <c r="L127" s="517"/>
    </row>
    <row r="128" spans="1:12" ht="12.75">
      <c r="A128" s="517"/>
      <c r="B128" s="517"/>
      <c r="C128" s="517"/>
      <c r="D128" s="517"/>
      <c r="E128" s="517"/>
      <c r="F128" s="517"/>
      <c r="G128" s="517"/>
      <c r="H128" s="517"/>
      <c r="I128" s="517"/>
      <c r="J128" s="517"/>
      <c r="K128" s="517"/>
      <c r="L128" s="517"/>
    </row>
    <row r="129" spans="1:12" ht="12.75">
      <c r="A129" s="517"/>
      <c r="B129" s="517"/>
      <c r="C129" s="517"/>
      <c r="D129" s="517"/>
      <c r="E129" s="517"/>
      <c r="F129" s="517"/>
      <c r="G129" s="517"/>
      <c r="H129" s="517"/>
      <c r="I129" s="517"/>
      <c r="J129" s="517"/>
      <c r="K129" s="517"/>
      <c r="L129" s="517"/>
    </row>
    <row r="130" spans="1:12" ht="12.75">
      <c r="A130" s="517"/>
      <c r="B130" s="517"/>
      <c r="C130" s="517"/>
      <c r="D130" s="517"/>
      <c r="E130" s="517"/>
      <c r="F130" s="517"/>
      <c r="G130" s="517"/>
      <c r="H130" s="517"/>
      <c r="I130" s="517"/>
      <c r="J130" s="517"/>
      <c r="K130" s="517"/>
      <c r="L130" s="517"/>
    </row>
    <row r="131" spans="1:12" ht="12.75">
      <c r="A131" s="517"/>
      <c r="B131" s="517"/>
      <c r="C131" s="517"/>
      <c r="D131" s="517"/>
      <c r="E131" s="517"/>
      <c r="F131" s="517"/>
      <c r="G131" s="517"/>
      <c r="H131" s="517"/>
      <c r="I131" s="517"/>
      <c r="J131" s="517"/>
      <c r="K131" s="517"/>
      <c r="L131" s="517"/>
    </row>
    <row r="132" spans="1:12" ht="12.75">
      <c r="A132" s="517"/>
      <c r="B132" s="517"/>
      <c r="C132" s="517"/>
      <c r="D132" s="517"/>
      <c r="E132" s="517"/>
      <c r="F132" s="517"/>
      <c r="G132" s="517"/>
      <c r="H132" s="517"/>
      <c r="I132" s="517"/>
      <c r="J132" s="517"/>
      <c r="K132" s="517"/>
      <c r="L132" s="517"/>
    </row>
    <row r="133" spans="1:12" ht="12.75">
      <c r="A133" s="517"/>
      <c r="B133" s="517"/>
      <c r="C133" s="517"/>
      <c r="D133" s="517"/>
      <c r="E133" s="517"/>
      <c r="F133" s="517"/>
      <c r="G133" s="517"/>
      <c r="H133" s="517"/>
      <c r="I133" s="517"/>
      <c r="J133" s="517"/>
      <c r="K133" s="517"/>
      <c r="L133" s="517"/>
    </row>
    <row r="134" spans="1:12" ht="12.75">
      <c r="A134" s="517"/>
      <c r="B134" s="517"/>
      <c r="C134" s="517"/>
      <c r="D134" s="517"/>
      <c r="E134" s="517"/>
      <c r="F134" s="517"/>
      <c r="G134" s="517"/>
      <c r="H134" s="517"/>
      <c r="I134" s="517"/>
      <c r="J134" s="517"/>
      <c r="K134" s="517"/>
      <c r="L134" s="517"/>
    </row>
    <row r="135" spans="1:12" ht="12.75">
      <c r="A135" s="517"/>
      <c r="B135" s="517"/>
      <c r="C135" s="517"/>
      <c r="D135" s="517"/>
      <c r="E135" s="517"/>
      <c r="F135" s="517"/>
      <c r="G135" s="517"/>
      <c r="H135" s="517"/>
      <c r="I135" s="517"/>
      <c r="J135" s="517"/>
      <c r="K135" s="517"/>
      <c r="L135" s="517"/>
    </row>
    <row r="136" spans="1:12" ht="12.75">
      <c r="A136" s="517"/>
      <c r="B136" s="517"/>
      <c r="C136" s="517"/>
      <c r="D136" s="517"/>
      <c r="E136" s="517"/>
      <c r="F136" s="517"/>
      <c r="G136" s="517"/>
      <c r="H136" s="517"/>
      <c r="I136" s="517"/>
      <c r="J136" s="517"/>
      <c r="K136" s="517"/>
      <c r="L136" s="517"/>
    </row>
    <row r="137" spans="1:12" ht="12.75">
      <c r="A137" s="517"/>
      <c r="B137" s="517"/>
      <c r="C137" s="517"/>
      <c r="D137" s="517"/>
      <c r="E137" s="517"/>
      <c r="F137" s="517"/>
      <c r="G137" s="517"/>
      <c r="H137" s="517"/>
      <c r="I137" s="517"/>
      <c r="J137" s="517"/>
      <c r="K137" s="517"/>
      <c r="L137" s="517"/>
    </row>
    <row r="138" spans="1:12" ht="12.75">
      <c r="A138" s="517"/>
      <c r="B138" s="517"/>
      <c r="C138" s="517"/>
      <c r="D138" s="517"/>
      <c r="E138" s="517"/>
      <c r="F138" s="517"/>
      <c r="G138" s="517"/>
      <c r="H138" s="517"/>
      <c r="I138" s="517"/>
      <c r="J138" s="517"/>
      <c r="K138" s="517"/>
      <c r="L138" s="517"/>
    </row>
    <row r="139" spans="1:12" ht="12.75">
      <c r="A139" s="517"/>
      <c r="B139" s="517"/>
      <c r="C139" s="517"/>
      <c r="D139" s="517"/>
      <c r="E139" s="517"/>
      <c r="F139" s="517"/>
      <c r="G139" s="517"/>
      <c r="H139" s="517"/>
      <c r="I139" s="517"/>
      <c r="J139" s="517"/>
      <c r="K139" s="517"/>
      <c r="L139" s="517"/>
    </row>
    <row r="140" spans="1:12" ht="12.75">
      <c r="A140" s="517"/>
      <c r="B140" s="517"/>
      <c r="C140" s="517"/>
      <c r="D140" s="517"/>
      <c r="E140" s="517"/>
      <c r="F140" s="517"/>
      <c r="G140" s="517"/>
      <c r="H140" s="517"/>
      <c r="I140" s="517"/>
      <c r="J140" s="517"/>
      <c r="K140" s="517"/>
      <c r="L140" s="517"/>
    </row>
    <row r="141" spans="1:12" ht="12.75">
      <c r="A141" s="517"/>
      <c r="B141" s="517"/>
      <c r="C141" s="517"/>
      <c r="D141" s="517"/>
      <c r="E141" s="517"/>
      <c r="F141" s="517"/>
      <c r="G141" s="517"/>
      <c r="H141" s="517"/>
      <c r="I141" s="517"/>
      <c r="J141" s="517"/>
      <c r="K141" s="517"/>
      <c r="L141" s="517"/>
    </row>
    <row r="142" spans="1:12" ht="12.75">
      <c r="A142" s="517"/>
      <c r="B142" s="517"/>
      <c r="C142" s="517"/>
      <c r="D142" s="517"/>
      <c r="E142" s="517"/>
      <c r="F142" s="517"/>
      <c r="G142" s="517"/>
      <c r="H142" s="517"/>
      <c r="I142" s="517"/>
      <c r="J142" s="517"/>
      <c r="K142" s="517"/>
      <c r="L142" s="517"/>
    </row>
    <row r="143" spans="1:12" ht="12.75">
      <c r="A143" s="517"/>
      <c r="B143" s="517"/>
      <c r="C143" s="517"/>
      <c r="D143" s="517"/>
      <c r="E143" s="517"/>
      <c r="F143" s="517"/>
      <c r="G143" s="517"/>
      <c r="H143" s="517"/>
      <c r="I143" s="517"/>
      <c r="J143" s="517"/>
      <c r="K143" s="517"/>
      <c r="L143" s="517"/>
    </row>
    <row r="144" spans="1:12" ht="12.75">
      <c r="A144" s="517"/>
      <c r="B144" s="517"/>
      <c r="C144" s="517"/>
      <c r="D144" s="517"/>
      <c r="E144" s="517"/>
      <c r="F144" s="517"/>
      <c r="G144" s="517"/>
      <c r="H144" s="517"/>
      <c r="I144" s="517"/>
      <c r="J144" s="517"/>
      <c r="K144" s="517"/>
      <c r="L144" s="517"/>
    </row>
    <row r="145" spans="1:12" ht="12.75">
      <c r="A145" s="517"/>
      <c r="B145" s="517"/>
      <c r="C145" s="517"/>
      <c r="D145" s="517"/>
      <c r="E145" s="517"/>
      <c r="F145" s="517"/>
      <c r="G145" s="517"/>
      <c r="H145" s="517"/>
      <c r="I145" s="517"/>
      <c r="J145" s="517"/>
      <c r="K145" s="517"/>
      <c r="L145" s="517"/>
    </row>
    <row r="146" spans="1:12" ht="12.75">
      <c r="A146" s="517"/>
      <c r="B146" s="517"/>
      <c r="C146" s="517"/>
      <c r="D146" s="517"/>
      <c r="E146" s="517"/>
      <c r="F146" s="517"/>
      <c r="G146" s="517"/>
      <c r="H146" s="517"/>
      <c r="I146" s="517"/>
      <c r="J146" s="517"/>
      <c r="K146" s="517"/>
      <c r="L146" s="517"/>
    </row>
    <row r="147" spans="1:12" ht="12.75">
      <c r="A147" s="517"/>
      <c r="B147" s="517"/>
      <c r="C147" s="517"/>
      <c r="D147" s="517"/>
      <c r="E147" s="517"/>
      <c r="F147" s="517"/>
      <c r="G147" s="517"/>
      <c r="H147" s="517"/>
      <c r="I147" s="517"/>
      <c r="J147" s="517"/>
      <c r="K147" s="517"/>
      <c r="L147" s="517"/>
    </row>
    <row r="148" spans="1:12" ht="12.75">
      <c r="A148" s="517"/>
      <c r="B148" s="517"/>
      <c r="C148" s="517"/>
      <c r="D148" s="517"/>
      <c r="E148" s="517"/>
      <c r="F148" s="517"/>
      <c r="G148" s="517"/>
      <c r="H148" s="517"/>
      <c r="I148" s="517"/>
      <c r="J148" s="517"/>
      <c r="K148" s="517"/>
      <c r="L148" s="517"/>
    </row>
    <row r="149" spans="1:12" ht="12.75">
      <c r="A149" s="517"/>
      <c r="B149" s="517"/>
      <c r="C149" s="517"/>
      <c r="D149" s="517"/>
      <c r="E149" s="517"/>
      <c r="F149" s="517"/>
      <c r="G149" s="517"/>
      <c r="H149" s="517"/>
      <c r="I149" s="517"/>
      <c r="J149" s="517"/>
      <c r="K149" s="517"/>
      <c r="L149" s="517"/>
    </row>
    <row r="150" spans="1:12" ht="12.75">
      <c r="A150" s="517"/>
      <c r="B150" s="517"/>
      <c r="C150" s="517"/>
      <c r="D150" s="517"/>
      <c r="E150" s="517"/>
      <c r="F150" s="517"/>
      <c r="G150" s="517"/>
      <c r="H150" s="517"/>
      <c r="I150" s="517"/>
      <c r="J150" s="517"/>
      <c r="K150" s="517"/>
      <c r="L150" s="517"/>
    </row>
    <row r="151" spans="1:12" ht="12.75">
      <c r="A151" s="517"/>
      <c r="B151" s="517"/>
      <c r="C151" s="517"/>
      <c r="D151" s="517"/>
      <c r="E151" s="517"/>
      <c r="F151" s="517"/>
      <c r="G151" s="517"/>
      <c r="H151" s="517"/>
      <c r="I151" s="517"/>
      <c r="J151" s="517"/>
      <c r="K151" s="517"/>
      <c r="L151" s="517"/>
    </row>
    <row r="152" spans="1:12" ht="12.75">
      <c r="A152" s="517"/>
      <c r="B152" s="517"/>
      <c r="C152" s="517"/>
      <c r="D152" s="517"/>
      <c r="E152" s="517"/>
      <c r="F152" s="517"/>
      <c r="G152" s="517"/>
      <c r="H152" s="517"/>
      <c r="I152" s="517"/>
      <c r="J152" s="517"/>
      <c r="K152" s="517"/>
      <c r="L152" s="517"/>
    </row>
    <row r="153" spans="1:12" ht="12.75">
      <c r="A153" s="517"/>
      <c r="B153" s="517"/>
      <c r="C153" s="517"/>
      <c r="D153" s="517"/>
      <c r="E153" s="517"/>
      <c r="F153" s="517"/>
      <c r="G153" s="517"/>
      <c r="H153" s="517"/>
      <c r="I153" s="517"/>
      <c r="J153" s="517"/>
      <c r="K153" s="517"/>
      <c r="L153" s="517"/>
    </row>
    <row r="154" spans="1:12" ht="12.75">
      <c r="A154" s="517"/>
      <c r="B154" s="517"/>
      <c r="C154" s="517"/>
      <c r="D154" s="517"/>
      <c r="E154" s="517"/>
      <c r="F154" s="517"/>
      <c r="G154" s="517"/>
      <c r="H154" s="517"/>
      <c r="I154" s="517"/>
      <c r="J154" s="517"/>
      <c r="K154" s="517"/>
      <c r="L154" s="517"/>
    </row>
    <row r="155" spans="1:12" ht="12.75">
      <c r="A155" s="517"/>
      <c r="B155" s="517"/>
      <c r="C155" s="517"/>
      <c r="D155" s="517"/>
      <c r="E155" s="517"/>
      <c r="F155" s="517"/>
      <c r="G155" s="517"/>
      <c r="H155" s="517"/>
      <c r="I155" s="517"/>
      <c r="J155" s="517"/>
      <c r="K155" s="517"/>
      <c r="L155" s="517"/>
    </row>
    <row r="156" spans="1:12" ht="12.75">
      <c r="A156" s="517"/>
      <c r="B156" s="517"/>
      <c r="C156" s="517"/>
      <c r="D156" s="517"/>
      <c r="E156" s="517"/>
      <c r="F156" s="517"/>
      <c r="G156" s="517"/>
      <c r="H156" s="517"/>
      <c r="I156" s="517"/>
      <c r="J156" s="517"/>
      <c r="K156" s="517"/>
      <c r="L156" s="517"/>
    </row>
    <row r="157" spans="1:12" ht="12.75">
      <c r="A157" s="517"/>
      <c r="B157" s="517"/>
      <c r="C157" s="517"/>
      <c r="D157" s="517"/>
      <c r="E157" s="517"/>
      <c r="F157" s="517"/>
      <c r="G157" s="517"/>
      <c r="H157" s="517"/>
      <c r="I157" s="517"/>
      <c r="J157" s="517"/>
      <c r="K157" s="517"/>
      <c r="L157" s="517"/>
    </row>
    <row r="158" spans="1:12" ht="12.75">
      <c r="A158" s="517"/>
      <c r="B158" s="517"/>
      <c r="C158" s="517"/>
      <c r="D158" s="517"/>
      <c r="E158" s="517"/>
      <c r="F158" s="517"/>
      <c r="G158" s="517"/>
      <c r="H158" s="517"/>
      <c r="I158" s="517"/>
      <c r="J158" s="517"/>
      <c r="K158" s="517"/>
      <c r="L158" s="517"/>
    </row>
    <row r="159" spans="1:12" ht="12.75">
      <c r="A159" s="517"/>
      <c r="B159" s="517"/>
      <c r="C159" s="517"/>
      <c r="D159" s="517"/>
      <c r="E159" s="517"/>
      <c r="F159" s="517"/>
      <c r="G159" s="517"/>
      <c r="H159" s="517"/>
      <c r="I159" s="517"/>
      <c r="J159" s="517"/>
      <c r="K159" s="517"/>
      <c r="L159" s="517"/>
    </row>
    <row r="160" spans="1:12" ht="12.75">
      <c r="A160" s="517"/>
      <c r="B160" s="517"/>
      <c r="C160" s="517"/>
      <c r="D160" s="517"/>
      <c r="E160" s="517"/>
      <c r="F160" s="517"/>
      <c r="G160" s="517"/>
      <c r="H160" s="517"/>
      <c r="I160" s="517"/>
      <c r="J160" s="517"/>
      <c r="K160" s="517"/>
      <c r="L160" s="517"/>
    </row>
    <row r="161" spans="1:12" ht="12.75">
      <c r="A161" s="517"/>
      <c r="B161" s="517"/>
      <c r="C161" s="517"/>
      <c r="D161" s="517"/>
      <c r="E161" s="517"/>
      <c r="F161" s="517"/>
      <c r="G161" s="517"/>
      <c r="H161" s="517"/>
      <c r="I161" s="517"/>
      <c r="J161" s="517"/>
      <c r="K161" s="517"/>
      <c r="L161" s="517"/>
    </row>
    <row r="162" spans="1:12" ht="12.75">
      <c r="A162" s="517"/>
      <c r="B162" s="517"/>
      <c r="C162" s="517"/>
      <c r="D162" s="517"/>
      <c r="E162" s="517"/>
      <c r="F162" s="517"/>
      <c r="G162" s="517"/>
      <c r="H162" s="517"/>
      <c r="I162" s="517"/>
      <c r="J162" s="517"/>
      <c r="K162" s="517"/>
      <c r="L162" s="517"/>
    </row>
    <row r="163" spans="1:12" ht="12.75">
      <c r="A163" s="517"/>
      <c r="B163" s="517"/>
      <c r="C163" s="517"/>
      <c r="D163" s="517"/>
      <c r="E163" s="517"/>
      <c r="F163" s="517"/>
      <c r="G163" s="517"/>
      <c r="H163" s="517"/>
      <c r="I163" s="517"/>
      <c r="J163" s="517"/>
      <c r="K163" s="517"/>
      <c r="L163" s="517"/>
    </row>
    <row r="164" spans="1:12" ht="12.75">
      <c r="A164" s="517"/>
      <c r="B164" s="517"/>
      <c r="C164" s="517"/>
      <c r="D164" s="517"/>
      <c r="E164" s="517"/>
      <c r="F164" s="517"/>
      <c r="G164" s="517"/>
      <c r="H164" s="517"/>
      <c r="I164" s="517"/>
      <c r="J164" s="517"/>
      <c r="K164" s="517"/>
      <c r="L164" s="517"/>
    </row>
    <row r="165" spans="1:12" ht="12.75">
      <c r="A165" s="517"/>
      <c r="B165" s="517"/>
      <c r="C165" s="517"/>
      <c r="D165" s="517"/>
      <c r="E165" s="517"/>
      <c r="F165" s="517"/>
      <c r="G165" s="517"/>
      <c r="H165" s="517"/>
      <c r="I165" s="517"/>
      <c r="J165" s="517"/>
      <c r="K165" s="517"/>
      <c r="L165" s="517"/>
    </row>
    <row r="166" spans="1:12" ht="12.75">
      <c r="A166" s="517"/>
      <c r="B166" s="517"/>
      <c r="C166" s="517"/>
      <c r="D166" s="517"/>
      <c r="E166" s="517"/>
      <c r="F166" s="517"/>
      <c r="G166" s="517"/>
      <c r="H166" s="517"/>
      <c r="I166" s="517"/>
      <c r="J166" s="517"/>
      <c r="K166" s="517"/>
      <c r="L166" s="517"/>
    </row>
    <row r="167" spans="1:12" ht="12.75">
      <c r="A167" s="517"/>
      <c r="B167" s="517"/>
      <c r="C167" s="517"/>
      <c r="D167" s="517"/>
      <c r="E167" s="517"/>
      <c r="F167" s="517"/>
      <c r="G167" s="517"/>
      <c r="H167" s="517"/>
      <c r="I167" s="517"/>
      <c r="J167" s="517"/>
      <c r="K167" s="517"/>
      <c r="L167" s="517"/>
    </row>
    <row r="168" spans="1:12" ht="12.75">
      <c r="A168" s="517"/>
      <c r="B168" s="517"/>
      <c r="C168" s="517"/>
      <c r="D168" s="517"/>
      <c r="E168" s="517"/>
      <c r="F168" s="517"/>
      <c r="G168" s="517"/>
      <c r="H168" s="517"/>
      <c r="I168" s="517"/>
      <c r="J168" s="517"/>
      <c r="K168" s="517"/>
      <c r="L168" s="517"/>
    </row>
    <row r="169" spans="1:12" ht="12.75">
      <c r="A169" s="517"/>
      <c r="B169" s="517"/>
      <c r="C169" s="517"/>
      <c r="D169" s="517"/>
      <c r="E169" s="517"/>
      <c r="F169" s="517"/>
      <c r="G169" s="517"/>
      <c r="H169" s="517"/>
      <c r="I169" s="517"/>
      <c r="J169" s="517"/>
      <c r="K169" s="517"/>
      <c r="L169" s="517"/>
    </row>
    <row r="170" spans="1:12" ht="12.75">
      <c r="A170" s="517"/>
      <c r="B170" s="517"/>
      <c r="C170" s="517"/>
      <c r="D170" s="517"/>
      <c r="E170" s="517"/>
      <c r="F170" s="517"/>
      <c r="G170" s="517"/>
      <c r="H170" s="517"/>
      <c r="I170" s="517"/>
      <c r="J170" s="517"/>
      <c r="K170" s="517"/>
      <c r="L170" s="517"/>
    </row>
    <row r="171" spans="1:12" ht="12.75">
      <c r="A171" s="517"/>
      <c r="B171" s="517"/>
      <c r="C171" s="517"/>
      <c r="D171" s="517"/>
      <c r="E171" s="517"/>
      <c r="F171" s="517"/>
      <c r="G171" s="517"/>
      <c r="H171" s="517"/>
      <c r="I171" s="517"/>
      <c r="J171" s="517"/>
      <c r="K171" s="517"/>
      <c r="L171" s="517"/>
    </row>
    <row r="172" spans="1:12" ht="12.75">
      <c r="A172" s="517"/>
      <c r="B172" s="517"/>
      <c r="C172" s="517"/>
      <c r="D172" s="517"/>
      <c r="E172" s="517"/>
      <c r="F172" s="517"/>
      <c r="G172" s="517"/>
      <c r="H172" s="517"/>
      <c r="I172" s="517"/>
      <c r="J172" s="517"/>
      <c r="K172" s="517"/>
      <c r="L172" s="517"/>
    </row>
    <row r="173" spans="1:12" ht="12.75">
      <c r="A173" s="517"/>
      <c r="B173" s="517"/>
      <c r="C173" s="517"/>
      <c r="D173" s="517"/>
      <c r="E173" s="517"/>
      <c r="F173" s="517"/>
      <c r="G173" s="517"/>
      <c r="H173" s="517"/>
      <c r="I173" s="517"/>
      <c r="J173" s="517"/>
      <c r="K173" s="517"/>
      <c r="L173" s="517"/>
    </row>
    <row r="174" spans="1:12" ht="12.75">
      <c r="A174" s="517"/>
      <c r="B174" s="517"/>
      <c r="C174" s="517"/>
      <c r="D174" s="517"/>
      <c r="E174" s="517"/>
      <c r="F174" s="517"/>
      <c r="G174" s="517"/>
      <c r="H174" s="517"/>
      <c r="I174" s="517"/>
      <c r="J174" s="517"/>
      <c r="K174" s="517"/>
      <c r="L174" s="517"/>
    </row>
    <row r="175" spans="1:12" ht="12.75">
      <c r="A175" s="517"/>
      <c r="B175" s="517"/>
      <c r="C175" s="517"/>
      <c r="D175" s="517"/>
      <c r="E175" s="517"/>
      <c r="F175" s="517"/>
      <c r="G175" s="517"/>
      <c r="H175" s="517"/>
      <c r="I175" s="517"/>
      <c r="J175" s="517"/>
      <c r="K175" s="517"/>
      <c r="L175" s="517"/>
    </row>
    <row r="176" spans="1:12" ht="12.75">
      <c r="A176" s="517"/>
      <c r="B176" s="517"/>
      <c r="C176" s="517"/>
      <c r="D176" s="517"/>
      <c r="E176" s="517"/>
      <c r="F176" s="517"/>
      <c r="G176" s="517"/>
      <c r="H176" s="517"/>
      <c r="I176" s="517"/>
      <c r="J176" s="517"/>
      <c r="K176" s="517"/>
      <c r="L176" s="517"/>
    </row>
    <row r="177" spans="1:12" ht="12.75">
      <c r="A177" s="517"/>
      <c r="B177" s="517"/>
      <c r="C177" s="517"/>
      <c r="D177" s="517"/>
      <c r="E177" s="517"/>
      <c r="F177" s="517"/>
      <c r="G177" s="517"/>
      <c r="H177" s="517"/>
      <c r="I177" s="517"/>
      <c r="J177" s="517"/>
      <c r="K177" s="517"/>
      <c r="L177" s="517"/>
    </row>
    <row r="178" spans="1:12" ht="12.75">
      <c r="A178" s="517"/>
      <c r="B178" s="517"/>
      <c r="C178" s="517"/>
      <c r="D178" s="517"/>
      <c r="E178" s="517"/>
      <c r="F178" s="517"/>
      <c r="G178" s="517"/>
      <c r="H178" s="517"/>
      <c r="I178" s="517"/>
      <c r="J178" s="517"/>
      <c r="K178" s="517"/>
      <c r="L178" s="517"/>
    </row>
    <row r="179" spans="1:12" ht="12.75">
      <c r="A179" s="517"/>
      <c r="B179" s="517"/>
      <c r="C179" s="517"/>
      <c r="D179" s="517"/>
      <c r="E179" s="517"/>
      <c r="F179" s="517"/>
      <c r="G179" s="517"/>
      <c r="H179" s="517"/>
      <c r="I179" s="517"/>
      <c r="J179" s="517"/>
      <c r="K179" s="517"/>
      <c r="L179" s="517"/>
    </row>
    <row r="180" spans="1:12" ht="12.75">
      <c r="A180" s="517"/>
      <c r="B180" s="517"/>
      <c r="C180" s="517"/>
      <c r="D180" s="517"/>
      <c r="E180" s="517"/>
      <c r="F180" s="517"/>
      <c r="G180" s="517"/>
      <c r="H180" s="517"/>
      <c r="I180" s="517"/>
      <c r="J180" s="517"/>
      <c r="K180" s="517"/>
      <c r="L180" s="517"/>
    </row>
    <row r="181" spans="1:12" ht="12.75">
      <c r="A181" s="517"/>
      <c r="B181" s="517"/>
      <c r="C181" s="517"/>
      <c r="D181" s="517"/>
      <c r="E181" s="517"/>
      <c r="F181" s="517"/>
      <c r="G181" s="517"/>
      <c r="H181" s="517"/>
      <c r="I181" s="517"/>
      <c r="J181" s="517"/>
      <c r="K181" s="517"/>
      <c r="L181" s="517"/>
    </row>
    <row r="182" spans="1:12" ht="12.75">
      <c r="A182" s="517"/>
      <c r="B182" s="517"/>
      <c r="C182" s="517"/>
      <c r="D182" s="517"/>
      <c r="E182" s="517"/>
      <c r="F182" s="517"/>
      <c r="G182" s="517"/>
      <c r="H182" s="517"/>
      <c r="I182" s="517"/>
      <c r="J182" s="517"/>
      <c r="K182" s="517"/>
      <c r="L182" s="517"/>
    </row>
    <row r="183" spans="1:12" ht="12.75">
      <c r="A183" s="517"/>
      <c r="B183" s="517"/>
      <c r="C183" s="517"/>
      <c r="D183" s="517"/>
      <c r="E183" s="517"/>
      <c r="F183" s="517"/>
      <c r="G183" s="517"/>
      <c r="H183" s="517"/>
      <c r="I183" s="517"/>
      <c r="J183" s="517"/>
      <c r="K183" s="517"/>
      <c r="L183" s="517"/>
    </row>
    <row r="184" spans="1:12" ht="12.75">
      <c r="A184" s="517"/>
      <c r="B184" s="517"/>
      <c r="C184" s="517"/>
      <c r="D184" s="517"/>
      <c r="E184" s="517"/>
      <c r="F184" s="517"/>
      <c r="G184" s="517"/>
      <c r="H184" s="517"/>
      <c r="I184" s="517"/>
      <c r="J184" s="517"/>
      <c r="K184" s="517"/>
      <c r="L184" s="517"/>
    </row>
    <row r="185" spans="1:12" ht="12.75">
      <c r="A185" s="517"/>
      <c r="B185" s="517"/>
      <c r="C185" s="517"/>
      <c r="D185" s="517"/>
      <c r="E185" s="517"/>
      <c r="F185" s="517"/>
      <c r="G185" s="517"/>
      <c r="H185" s="517"/>
      <c r="I185" s="517"/>
      <c r="J185" s="517"/>
      <c r="K185" s="517"/>
      <c r="L185" s="517"/>
    </row>
    <row r="186" spans="1:12" ht="12.75">
      <c r="A186" s="517"/>
      <c r="B186" s="517"/>
      <c r="C186" s="517"/>
      <c r="D186" s="517"/>
      <c r="E186" s="517"/>
      <c r="F186" s="517"/>
      <c r="G186" s="517"/>
      <c r="H186" s="517"/>
      <c r="I186" s="517"/>
      <c r="J186" s="517"/>
      <c r="K186" s="517"/>
      <c r="L186" s="517"/>
    </row>
    <row r="187" spans="1:12" ht="12.75">
      <c r="A187" s="517"/>
      <c r="B187" s="517"/>
      <c r="C187" s="517"/>
      <c r="D187" s="517"/>
      <c r="E187" s="517"/>
      <c r="F187" s="517"/>
      <c r="G187" s="517"/>
      <c r="H187" s="517"/>
      <c r="I187" s="517"/>
      <c r="J187" s="517"/>
      <c r="K187" s="517"/>
      <c r="L187" s="517"/>
    </row>
    <row r="188" spans="1:12" ht="12.75">
      <c r="A188" s="517"/>
      <c r="B188" s="517"/>
      <c r="C188" s="517"/>
      <c r="D188" s="517"/>
      <c r="E188" s="517"/>
      <c r="F188" s="517"/>
      <c r="G188" s="517"/>
      <c r="H188" s="517"/>
      <c r="I188" s="517"/>
      <c r="J188" s="517"/>
      <c r="K188" s="517"/>
      <c r="L188" s="517"/>
    </row>
    <row r="189" spans="1:12" ht="12.75">
      <c r="A189" s="517"/>
      <c r="B189" s="517"/>
      <c r="C189" s="517"/>
      <c r="D189" s="517"/>
      <c r="E189" s="517"/>
      <c r="F189" s="517"/>
      <c r="G189" s="517"/>
      <c r="H189" s="517"/>
      <c r="I189" s="517"/>
      <c r="J189" s="517"/>
      <c r="K189" s="517"/>
      <c r="L189" s="517"/>
    </row>
    <row r="190" spans="1:12" ht="12.75">
      <c r="A190" s="517"/>
      <c r="B190" s="517"/>
      <c r="C190" s="517"/>
      <c r="D190" s="517"/>
      <c r="E190" s="517"/>
      <c r="F190" s="517"/>
      <c r="G190" s="517"/>
      <c r="H190" s="517"/>
      <c r="I190" s="517"/>
      <c r="J190" s="517"/>
      <c r="K190" s="517"/>
      <c r="L190" s="517"/>
    </row>
    <row r="191" spans="1:12" ht="12.75">
      <c r="A191" s="517"/>
      <c r="B191" s="517"/>
      <c r="C191" s="517"/>
      <c r="D191" s="517"/>
      <c r="E191" s="517"/>
      <c r="F191" s="517"/>
      <c r="G191" s="517"/>
      <c r="H191" s="517"/>
      <c r="I191" s="517"/>
      <c r="J191" s="517"/>
      <c r="K191" s="517"/>
      <c r="L191" s="517"/>
    </row>
    <row r="192" spans="1:12" ht="12.75">
      <c r="A192" s="517"/>
      <c r="B192" s="517"/>
      <c r="C192" s="517"/>
      <c r="D192" s="517"/>
      <c r="E192" s="517"/>
      <c r="F192" s="517"/>
      <c r="G192" s="517"/>
      <c r="H192" s="517"/>
      <c r="I192" s="517"/>
      <c r="J192" s="517"/>
      <c r="K192" s="517"/>
      <c r="L192" s="517"/>
    </row>
    <row r="193" spans="1:12" ht="12.75">
      <c r="A193" s="517"/>
      <c r="B193" s="517"/>
      <c r="C193" s="517"/>
      <c r="D193" s="517"/>
      <c r="E193" s="517"/>
      <c r="F193" s="517"/>
      <c r="G193" s="517"/>
      <c r="H193" s="517"/>
      <c r="I193" s="517"/>
      <c r="J193" s="517"/>
      <c r="K193" s="517"/>
      <c r="L193" s="517"/>
    </row>
    <row r="194" spans="1:12" ht="12.75">
      <c r="A194" s="517"/>
      <c r="B194" s="517"/>
      <c r="C194" s="517"/>
      <c r="D194" s="517"/>
      <c r="E194" s="517"/>
      <c r="F194" s="517"/>
      <c r="G194" s="517"/>
      <c r="H194" s="517"/>
      <c r="I194" s="517"/>
      <c r="J194" s="517"/>
      <c r="K194" s="517"/>
      <c r="L194" s="517"/>
    </row>
    <row r="195" spans="1:12" ht="12.75">
      <c r="A195" s="517"/>
      <c r="B195" s="517"/>
      <c r="C195" s="517"/>
      <c r="D195" s="517"/>
      <c r="E195" s="517"/>
      <c r="F195" s="517"/>
      <c r="G195" s="517"/>
      <c r="H195" s="517"/>
      <c r="I195" s="517"/>
      <c r="J195" s="517"/>
      <c r="K195" s="517"/>
      <c r="L195" s="517"/>
    </row>
    <row r="196" spans="1:12" ht="12.75">
      <c r="A196" s="517"/>
      <c r="B196" s="517"/>
      <c r="C196" s="517"/>
      <c r="D196" s="517"/>
      <c r="E196" s="517"/>
      <c r="F196" s="517"/>
      <c r="G196" s="517"/>
      <c r="H196" s="517"/>
      <c r="I196" s="517"/>
      <c r="J196" s="517"/>
      <c r="K196" s="517"/>
      <c r="L196" s="517"/>
    </row>
    <row r="197" spans="1:12" ht="12.75">
      <c r="A197" s="517"/>
      <c r="B197" s="517"/>
      <c r="C197" s="517"/>
      <c r="D197" s="517"/>
      <c r="E197" s="517"/>
      <c r="F197" s="517"/>
      <c r="G197" s="517"/>
      <c r="H197" s="517"/>
      <c r="I197" s="517"/>
      <c r="J197" s="517"/>
      <c r="K197" s="517"/>
      <c r="L197" s="517"/>
    </row>
    <row r="198" spans="1:12" ht="12.75">
      <c r="A198" s="517"/>
      <c r="B198" s="517"/>
      <c r="C198" s="517"/>
      <c r="D198" s="517"/>
      <c r="E198" s="517"/>
      <c r="F198" s="517"/>
      <c r="G198" s="517"/>
      <c r="H198" s="517"/>
      <c r="I198" s="517"/>
      <c r="J198" s="517"/>
      <c r="K198" s="517"/>
      <c r="L198" s="517"/>
    </row>
  </sheetData>
  <sheetProtection/>
  <mergeCells count="15">
    <mergeCell ref="F8:F10"/>
    <mergeCell ref="G8:G10"/>
    <mergeCell ref="H8:H10"/>
    <mergeCell ref="I8:I10"/>
    <mergeCell ref="C7:C10"/>
    <mergeCell ref="J8:J10"/>
    <mergeCell ref="K8:K10"/>
    <mergeCell ref="D7:H7"/>
    <mergeCell ref="I7:K7"/>
    <mergeCell ref="A3:L3"/>
    <mergeCell ref="A4:L4"/>
    <mergeCell ref="A5:L5"/>
    <mergeCell ref="L7:L10"/>
    <mergeCell ref="D8:D10"/>
    <mergeCell ref="E8:E10"/>
  </mergeCells>
  <printOptions horizontalCentered="1"/>
  <pageMargins left="0.3937007874015748" right="0.3937007874015748" top="0.5905511811023623" bottom="0.5905511811023623" header="0.5118110236220472" footer="0.5118110236220472"/>
  <pageSetup horizontalDpi="300" verticalDpi="300" orientation="landscape" paperSize="9" scale="80" r:id="rId1"/>
  <headerFooter alignWithMargins="0">
    <oddFooter>&amp;C&amp;P. oldal</oddFooter>
  </headerFooter>
</worksheet>
</file>

<file path=xl/worksheets/sheet9.xml><?xml version="1.0" encoding="utf-8"?>
<worksheet xmlns="http://schemas.openxmlformats.org/spreadsheetml/2006/main" xmlns:r="http://schemas.openxmlformats.org/officeDocument/2006/relationships">
  <dimension ref="A1:DM233"/>
  <sheetViews>
    <sheetView zoomScalePageLayoutView="0" workbookViewId="0" topLeftCell="A1">
      <selection activeCell="A1" sqref="A1"/>
    </sheetView>
  </sheetViews>
  <sheetFormatPr defaultColWidth="9.140625" defaultRowHeight="12.75"/>
  <cols>
    <col min="1" max="1" width="36.7109375" style="316" customWidth="1"/>
    <col min="2" max="2" width="8.57421875" style="316" customWidth="1"/>
    <col min="3" max="3" width="10.140625" style="316" customWidth="1"/>
    <col min="4" max="4" width="11.00390625" style="316" customWidth="1"/>
    <col min="5" max="5" width="10.57421875" style="316" customWidth="1"/>
    <col min="6" max="6" width="11.57421875" style="316" bestFit="1" customWidth="1"/>
    <col min="7" max="7" width="14.00390625" style="316" bestFit="1" customWidth="1"/>
    <col min="8" max="8" width="12.00390625" style="316" customWidth="1"/>
    <col min="9" max="9" width="10.28125" style="316" customWidth="1"/>
    <col min="10" max="10" width="11.140625" style="316" customWidth="1"/>
    <col min="11" max="11" width="13.57421875" style="316" customWidth="1"/>
    <col min="12" max="12" width="10.140625" style="316" customWidth="1"/>
    <col min="13" max="16384" width="9.140625" style="316" customWidth="1"/>
  </cols>
  <sheetData>
    <row r="1" spans="1:15" ht="15.75">
      <c r="A1" s="490" t="s">
        <v>696</v>
      </c>
      <c r="B1" s="311"/>
      <c r="C1" s="490"/>
      <c r="D1" s="490"/>
      <c r="E1" s="490"/>
      <c r="F1" s="490"/>
      <c r="G1" s="490"/>
      <c r="H1" s="524"/>
      <c r="I1" s="524"/>
      <c r="J1" s="524"/>
      <c r="K1" s="314"/>
      <c r="L1" s="314"/>
      <c r="M1" s="314"/>
      <c r="N1" s="314"/>
      <c r="O1" s="317"/>
    </row>
    <row r="2" spans="1:15" ht="15.75">
      <c r="A2" s="490"/>
      <c r="B2" s="311"/>
      <c r="C2" s="490"/>
      <c r="D2" s="490"/>
      <c r="E2" s="490"/>
      <c r="F2" s="490"/>
      <c r="G2" s="490"/>
      <c r="H2" s="524"/>
      <c r="I2" s="524"/>
      <c r="J2" s="524"/>
      <c r="K2" s="314"/>
      <c r="L2" s="314"/>
      <c r="M2" s="314"/>
      <c r="N2" s="314"/>
      <c r="O2" s="317"/>
    </row>
    <row r="3" spans="1:12" ht="15.75">
      <c r="A3" s="655" t="s">
        <v>486</v>
      </c>
      <c r="B3" s="655"/>
      <c r="C3" s="655"/>
      <c r="D3" s="655"/>
      <c r="E3" s="655"/>
      <c r="F3" s="655"/>
      <c r="G3" s="655"/>
      <c r="H3" s="655"/>
      <c r="I3" s="655"/>
      <c r="J3" s="655"/>
      <c r="K3" s="655"/>
      <c r="L3" s="655"/>
    </row>
    <row r="4" spans="1:12" ht="15.75">
      <c r="A4" s="655" t="s">
        <v>674</v>
      </c>
      <c r="B4" s="655"/>
      <c r="C4" s="655"/>
      <c r="D4" s="655"/>
      <c r="E4" s="655"/>
      <c r="F4" s="655"/>
      <c r="G4" s="655"/>
      <c r="H4" s="655"/>
      <c r="I4" s="655"/>
      <c r="J4" s="655"/>
      <c r="K4" s="655"/>
      <c r="L4" s="655"/>
    </row>
    <row r="5" spans="1:12" ht="15.75">
      <c r="A5" s="655" t="s">
        <v>20</v>
      </c>
      <c r="B5" s="655"/>
      <c r="C5" s="655"/>
      <c r="D5" s="655"/>
      <c r="E5" s="655"/>
      <c r="F5" s="655"/>
      <c r="G5" s="655"/>
      <c r="H5" s="655"/>
      <c r="I5" s="655"/>
      <c r="J5" s="655"/>
      <c r="K5" s="655"/>
      <c r="L5" s="655"/>
    </row>
    <row r="6" spans="1:12" ht="15">
      <c r="A6" s="312"/>
      <c r="B6" s="312"/>
      <c r="C6" s="312"/>
      <c r="D6" s="362"/>
      <c r="E6" s="312"/>
      <c r="F6" s="312"/>
      <c r="G6" s="312"/>
      <c r="H6" s="312"/>
      <c r="I6" s="656" t="s">
        <v>28</v>
      </c>
      <c r="J6" s="656"/>
      <c r="K6" s="656"/>
      <c r="L6" s="656"/>
    </row>
    <row r="7" spans="1:17" ht="15" customHeight="1">
      <c r="A7" s="491" t="s">
        <v>39</v>
      </c>
      <c r="B7" s="650" t="s">
        <v>487</v>
      </c>
      <c r="C7" s="642" t="s">
        <v>536</v>
      </c>
      <c r="D7" s="645" t="s">
        <v>40</v>
      </c>
      <c r="E7" s="646"/>
      <c r="F7" s="646"/>
      <c r="G7" s="646"/>
      <c r="H7" s="647"/>
      <c r="I7" s="648" t="s">
        <v>41</v>
      </c>
      <c r="J7" s="649"/>
      <c r="K7" s="649"/>
      <c r="L7" s="650" t="s">
        <v>537</v>
      </c>
      <c r="Q7" s="336"/>
    </row>
    <row r="8" spans="1:12" ht="12.75" customHeight="1">
      <c r="A8" s="492" t="s">
        <v>42</v>
      </c>
      <c r="B8" s="660"/>
      <c r="C8" s="643"/>
      <c r="D8" s="650" t="s">
        <v>83</v>
      </c>
      <c r="E8" s="650" t="s">
        <v>84</v>
      </c>
      <c r="F8" s="650" t="s">
        <v>106</v>
      </c>
      <c r="G8" s="650" t="s">
        <v>212</v>
      </c>
      <c r="H8" s="650" t="s">
        <v>188</v>
      </c>
      <c r="I8" s="642" t="s">
        <v>44</v>
      </c>
      <c r="J8" s="650" t="s">
        <v>43</v>
      </c>
      <c r="K8" s="657" t="s">
        <v>220</v>
      </c>
      <c r="L8" s="651"/>
    </row>
    <row r="9" spans="1:12" ht="15">
      <c r="A9" s="492"/>
      <c r="B9" s="660"/>
      <c r="C9" s="643"/>
      <c r="D9" s="651"/>
      <c r="E9" s="651"/>
      <c r="F9" s="651"/>
      <c r="G9" s="651"/>
      <c r="H9" s="651"/>
      <c r="I9" s="653"/>
      <c r="J9" s="651"/>
      <c r="K9" s="658"/>
      <c r="L9" s="651"/>
    </row>
    <row r="10" spans="1:12" ht="29.25" customHeight="1">
      <c r="A10" s="493"/>
      <c r="B10" s="661"/>
      <c r="C10" s="644"/>
      <c r="D10" s="652"/>
      <c r="E10" s="652"/>
      <c r="F10" s="652"/>
      <c r="G10" s="652"/>
      <c r="H10" s="652"/>
      <c r="I10" s="654"/>
      <c r="J10" s="652"/>
      <c r="K10" s="659"/>
      <c r="L10" s="652"/>
    </row>
    <row r="11" spans="1:12" ht="15">
      <c r="A11" s="491" t="s">
        <v>8</v>
      </c>
      <c r="B11" s="491" t="s">
        <v>9</v>
      </c>
      <c r="C11" s="491" t="s">
        <v>10</v>
      </c>
      <c r="D11" s="491" t="s">
        <v>11</v>
      </c>
      <c r="E11" s="491" t="s">
        <v>12</v>
      </c>
      <c r="F11" s="491" t="s">
        <v>13</v>
      </c>
      <c r="G11" s="491" t="s">
        <v>14</v>
      </c>
      <c r="H11" s="491" t="s">
        <v>15</v>
      </c>
      <c r="I11" s="491" t="s">
        <v>16</v>
      </c>
      <c r="J11" s="491" t="s">
        <v>17</v>
      </c>
      <c r="K11" s="491" t="s">
        <v>18</v>
      </c>
      <c r="L11" s="491" t="s">
        <v>538</v>
      </c>
    </row>
    <row r="12" spans="1:14" ht="15">
      <c r="A12" s="447" t="s">
        <v>539</v>
      </c>
      <c r="B12" s="335" t="s">
        <v>492</v>
      </c>
      <c r="C12" s="337"/>
      <c r="D12" s="349"/>
      <c r="E12" s="349"/>
      <c r="F12" s="349"/>
      <c r="G12" s="349"/>
      <c r="H12" s="349"/>
      <c r="I12" s="349"/>
      <c r="J12" s="349"/>
      <c r="K12" s="349"/>
      <c r="L12" s="448"/>
      <c r="M12" s="328"/>
      <c r="N12" s="328">
        <f>C12-M12</f>
        <v>0</v>
      </c>
    </row>
    <row r="13" spans="1:15" ht="15">
      <c r="A13" s="449" t="s">
        <v>48</v>
      </c>
      <c r="B13" s="329"/>
      <c r="C13" s="349">
        <f>SUM(D13:L13)</f>
        <v>139810</v>
      </c>
      <c r="D13" s="349">
        <v>90162</v>
      </c>
      <c r="E13" s="349">
        <v>18656</v>
      </c>
      <c r="F13" s="349">
        <v>30103</v>
      </c>
      <c r="G13" s="349"/>
      <c r="H13" s="349"/>
      <c r="I13" s="349">
        <v>889</v>
      </c>
      <c r="J13" s="349"/>
      <c r="K13" s="349"/>
      <c r="L13" s="448"/>
      <c r="M13" s="328">
        <f>SUM(D13:L13)</f>
        <v>139810</v>
      </c>
      <c r="N13" s="328">
        <f>M13-C13</f>
        <v>0</v>
      </c>
      <c r="O13" s="328"/>
    </row>
    <row r="14" spans="1:15" ht="15">
      <c r="A14" s="449" t="s">
        <v>650</v>
      </c>
      <c r="B14" s="329"/>
      <c r="C14" s="349">
        <f>SUM(D14:L14)</f>
        <v>1503</v>
      </c>
      <c r="D14" s="349"/>
      <c r="E14" s="349"/>
      <c r="F14" s="349">
        <v>1503</v>
      </c>
      <c r="G14" s="349"/>
      <c r="H14" s="349"/>
      <c r="I14" s="349"/>
      <c r="J14" s="349"/>
      <c r="K14" s="349"/>
      <c r="L14" s="448"/>
      <c r="M14" s="328">
        <f>SUM(D14:L14)</f>
        <v>1503</v>
      </c>
      <c r="N14" s="328"/>
      <c r="O14" s="328"/>
    </row>
    <row r="15" spans="1:15" ht="15">
      <c r="A15" s="449" t="s">
        <v>642</v>
      </c>
      <c r="B15" s="329"/>
      <c r="C15" s="349">
        <f>SUM(D15:L15)</f>
        <v>1503</v>
      </c>
      <c r="D15" s="349"/>
      <c r="E15" s="349"/>
      <c r="F15" s="349">
        <f>F14</f>
        <v>1503</v>
      </c>
      <c r="G15" s="349"/>
      <c r="H15" s="349"/>
      <c r="I15" s="349"/>
      <c r="J15" s="349"/>
      <c r="K15" s="349"/>
      <c r="L15" s="448"/>
      <c r="M15" s="328">
        <f>SUM(D15:L15)</f>
        <v>1503</v>
      </c>
      <c r="N15" s="328"/>
      <c r="O15" s="328"/>
    </row>
    <row r="16" spans="1:15" ht="15">
      <c r="A16" s="467" t="s">
        <v>574</v>
      </c>
      <c r="B16" s="413"/>
      <c r="C16" s="468">
        <f>C15+C13</f>
        <v>141313</v>
      </c>
      <c r="D16" s="468">
        <f aca="true" t="shared" si="0" ref="D16:L16">D15+D13</f>
        <v>90162</v>
      </c>
      <c r="E16" s="468">
        <f t="shared" si="0"/>
        <v>18656</v>
      </c>
      <c r="F16" s="468">
        <f t="shared" si="0"/>
        <v>31606</v>
      </c>
      <c r="G16" s="468">
        <f t="shared" si="0"/>
        <v>0</v>
      </c>
      <c r="H16" s="468">
        <f t="shared" si="0"/>
        <v>0</v>
      </c>
      <c r="I16" s="468">
        <f t="shared" si="0"/>
        <v>889</v>
      </c>
      <c r="J16" s="468">
        <f t="shared" si="0"/>
        <v>0</v>
      </c>
      <c r="K16" s="468">
        <f t="shared" si="0"/>
        <v>0</v>
      </c>
      <c r="L16" s="468">
        <f t="shared" si="0"/>
        <v>0</v>
      </c>
      <c r="M16" s="328">
        <f>SUM(D16:L16)</f>
        <v>141313</v>
      </c>
      <c r="N16" s="328"/>
      <c r="O16" s="328"/>
    </row>
    <row r="17" spans="1:15" ht="15">
      <c r="A17" s="447" t="s">
        <v>540</v>
      </c>
      <c r="B17" s="335" t="s">
        <v>492</v>
      </c>
      <c r="C17" s="349"/>
      <c r="D17" s="349"/>
      <c r="E17" s="349"/>
      <c r="F17" s="349"/>
      <c r="G17" s="349"/>
      <c r="H17" s="349"/>
      <c r="I17" s="349"/>
      <c r="J17" s="349"/>
      <c r="K17" s="349"/>
      <c r="L17" s="448"/>
      <c r="M17" s="328">
        <f aca="true" t="shared" si="1" ref="M17:M157">SUM(D17:L17)</f>
        <v>0</v>
      </c>
      <c r="N17" s="328">
        <f>M17-C17</f>
        <v>0</v>
      </c>
      <c r="O17" s="328"/>
    </row>
    <row r="18" spans="1:15" ht="15">
      <c r="A18" s="449" t="s">
        <v>48</v>
      </c>
      <c r="B18" s="329"/>
      <c r="C18" s="349">
        <f>SUM(D18:L18)</f>
        <v>129512</v>
      </c>
      <c r="D18" s="349">
        <v>83878</v>
      </c>
      <c r="E18" s="349">
        <v>15446</v>
      </c>
      <c r="F18" s="349">
        <v>27673</v>
      </c>
      <c r="G18" s="349"/>
      <c r="H18" s="349"/>
      <c r="I18" s="349">
        <v>2515</v>
      </c>
      <c r="J18" s="349"/>
      <c r="K18" s="349"/>
      <c r="L18" s="448"/>
      <c r="M18" s="328">
        <f t="shared" si="1"/>
        <v>129512</v>
      </c>
      <c r="N18" s="328">
        <f>M18-C18</f>
        <v>0</v>
      </c>
      <c r="O18" s="328"/>
    </row>
    <row r="19" spans="1:15" ht="15">
      <c r="A19" s="449" t="s">
        <v>650</v>
      </c>
      <c r="B19" s="329"/>
      <c r="C19" s="349">
        <f>SUM(D19:L19)</f>
        <v>1635</v>
      </c>
      <c r="D19" s="349"/>
      <c r="E19" s="349"/>
      <c r="F19" s="349">
        <v>1635</v>
      </c>
      <c r="G19" s="349"/>
      <c r="H19" s="349"/>
      <c r="I19" s="349"/>
      <c r="J19" s="349"/>
      <c r="K19" s="349"/>
      <c r="L19" s="448"/>
      <c r="M19" s="328"/>
      <c r="N19" s="328"/>
      <c r="O19" s="328"/>
    </row>
    <row r="20" spans="1:15" ht="15">
      <c r="A20" s="449" t="s">
        <v>642</v>
      </c>
      <c r="B20" s="329"/>
      <c r="C20" s="349">
        <f>SUM(D20:L20)</f>
        <v>1635</v>
      </c>
      <c r="D20" s="349"/>
      <c r="E20" s="349"/>
      <c r="F20" s="349">
        <f>F19</f>
        <v>1635</v>
      </c>
      <c r="G20" s="349"/>
      <c r="H20" s="349"/>
      <c r="I20" s="349"/>
      <c r="J20" s="349"/>
      <c r="K20" s="349"/>
      <c r="L20" s="448"/>
      <c r="M20" s="328"/>
      <c r="N20" s="328"/>
      <c r="O20" s="328"/>
    </row>
    <row r="21" spans="1:15" ht="15">
      <c r="A21" s="467" t="s">
        <v>574</v>
      </c>
      <c r="B21" s="413"/>
      <c r="C21" s="468">
        <f>C20+C18</f>
        <v>131147</v>
      </c>
      <c r="D21" s="468">
        <f aca="true" t="shared" si="2" ref="D21:L21">D20+D18</f>
        <v>83878</v>
      </c>
      <c r="E21" s="468">
        <f t="shared" si="2"/>
        <v>15446</v>
      </c>
      <c r="F21" s="468">
        <f t="shared" si="2"/>
        <v>29308</v>
      </c>
      <c r="G21" s="468">
        <f t="shared" si="2"/>
        <v>0</v>
      </c>
      <c r="H21" s="468">
        <f t="shared" si="2"/>
        <v>0</v>
      </c>
      <c r="I21" s="468">
        <f t="shared" si="2"/>
        <v>2515</v>
      </c>
      <c r="J21" s="468">
        <f t="shared" si="2"/>
        <v>0</v>
      </c>
      <c r="K21" s="468">
        <f t="shared" si="2"/>
        <v>0</v>
      </c>
      <c r="L21" s="468">
        <f t="shared" si="2"/>
        <v>0</v>
      </c>
      <c r="M21" s="328"/>
      <c r="N21" s="328"/>
      <c r="O21" s="328"/>
    </row>
    <row r="22" spans="1:15" ht="15">
      <c r="A22" s="447" t="s">
        <v>541</v>
      </c>
      <c r="B22" s="335" t="s">
        <v>492</v>
      </c>
      <c r="C22" s="349"/>
      <c r="D22" s="349"/>
      <c r="E22" s="349"/>
      <c r="F22" s="349"/>
      <c r="G22" s="349"/>
      <c r="H22" s="349"/>
      <c r="I22" s="349"/>
      <c r="J22" s="349"/>
      <c r="K22" s="349"/>
      <c r="L22" s="448"/>
      <c r="M22" s="328">
        <f t="shared" si="1"/>
        <v>0</v>
      </c>
      <c r="N22" s="328">
        <f>M22-C22</f>
        <v>0</v>
      </c>
      <c r="O22" s="328"/>
    </row>
    <row r="23" spans="1:15" ht="15">
      <c r="A23" s="449" t="s">
        <v>48</v>
      </c>
      <c r="B23" s="329"/>
      <c r="C23" s="349">
        <f>SUM(D23:L23)</f>
        <v>72137</v>
      </c>
      <c r="D23" s="349">
        <v>45056</v>
      </c>
      <c r="E23" s="349">
        <v>8490</v>
      </c>
      <c r="F23" s="349">
        <v>17389</v>
      </c>
      <c r="G23" s="349"/>
      <c r="H23" s="349"/>
      <c r="I23" s="349">
        <v>1202</v>
      </c>
      <c r="J23" s="349"/>
      <c r="K23" s="349"/>
      <c r="L23" s="448"/>
      <c r="M23" s="328">
        <f t="shared" si="1"/>
        <v>72137</v>
      </c>
      <c r="N23" s="328">
        <f>M23-C23</f>
        <v>0</v>
      </c>
      <c r="O23" s="328"/>
    </row>
    <row r="24" spans="1:15" ht="15">
      <c r="A24" s="449" t="s">
        <v>650</v>
      </c>
      <c r="B24" s="329"/>
      <c r="C24" s="349">
        <f>SUM(D24:L24)</f>
        <v>1370</v>
      </c>
      <c r="D24" s="349">
        <v>1150</v>
      </c>
      <c r="E24" s="349">
        <v>220</v>
      </c>
      <c r="F24" s="349"/>
      <c r="G24" s="349"/>
      <c r="H24" s="349"/>
      <c r="I24" s="349"/>
      <c r="J24" s="349"/>
      <c r="K24" s="349"/>
      <c r="L24" s="448"/>
      <c r="M24" s="328"/>
      <c r="N24" s="328"/>
      <c r="O24" s="328"/>
    </row>
    <row r="25" spans="1:15" ht="15">
      <c r="A25" s="449" t="s">
        <v>642</v>
      </c>
      <c r="B25" s="329"/>
      <c r="C25" s="349">
        <f>SUM(D25:L25)</f>
        <v>1370</v>
      </c>
      <c r="D25" s="349">
        <f>D24</f>
        <v>1150</v>
      </c>
      <c r="E25" s="349">
        <f aca="true" t="shared" si="3" ref="E25:L25">E24</f>
        <v>220</v>
      </c>
      <c r="F25" s="349">
        <f t="shared" si="3"/>
        <v>0</v>
      </c>
      <c r="G25" s="349">
        <f t="shared" si="3"/>
        <v>0</v>
      </c>
      <c r="H25" s="349">
        <f t="shared" si="3"/>
        <v>0</v>
      </c>
      <c r="I25" s="349">
        <f t="shared" si="3"/>
        <v>0</v>
      </c>
      <c r="J25" s="349">
        <f t="shared" si="3"/>
        <v>0</v>
      </c>
      <c r="K25" s="349">
        <f t="shared" si="3"/>
        <v>0</v>
      </c>
      <c r="L25" s="349">
        <f t="shared" si="3"/>
        <v>0</v>
      </c>
      <c r="M25" s="328"/>
      <c r="N25" s="328"/>
      <c r="O25" s="328"/>
    </row>
    <row r="26" spans="1:15" ht="15">
      <c r="A26" s="467" t="s">
        <v>574</v>
      </c>
      <c r="B26" s="413"/>
      <c r="C26" s="468">
        <f>C25+C23</f>
        <v>73507</v>
      </c>
      <c r="D26" s="468">
        <f aca="true" t="shared" si="4" ref="D26:L26">D25+D23</f>
        <v>46206</v>
      </c>
      <c r="E26" s="468">
        <f t="shared" si="4"/>
        <v>8710</v>
      </c>
      <c r="F26" s="468">
        <f t="shared" si="4"/>
        <v>17389</v>
      </c>
      <c r="G26" s="468">
        <f t="shared" si="4"/>
        <v>0</v>
      </c>
      <c r="H26" s="468">
        <f t="shared" si="4"/>
        <v>0</v>
      </c>
      <c r="I26" s="468">
        <f t="shared" si="4"/>
        <v>1202</v>
      </c>
      <c r="J26" s="468">
        <f t="shared" si="4"/>
        <v>0</v>
      </c>
      <c r="K26" s="468">
        <f t="shared" si="4"/>
        <v>0</v>
      </c>
      <c r="L26" s="468">
        <f t="shared" si="4"/>
        <v>0</v>
      </c>
      <c r="M26" s="328"/>
      <c r="N26" s="328"/>
      <c r="O26" s="328"/>
    </row>
    <row r="27" spans="1:15" ht="15">
      <c r="A27" s="447" t="s">
        <v>542</v>
      </c>
      <c r="B27" s="441"/>
      <c r="C27" s="349"/>
      <c r="D27" s="349"/>
      <c r="E27" s="349"/>
      <c r="F27" s="349"/>
      <c r="G27" s="349"/>
      <c r="H27" s="349"/>
      <c r="I27" s="349"/>
      <c r="J27" s="349"/>
      <c r="K27" s="349"/>
      <c r="L27" s="448"/>
      <c r="M27" s="328">
        <f t="shared" si="1"/>
        <v>0</v>
      </c>
      <c r="N27" s="328">
        <f>M27-C27</f>
        <v>0</v>
      </c>
      <c r="O27" s="328"/>
    </row>
    <row r="28" spans="1:15" ht="15">
      <c r="A28" s="449" t="s">
        <v>48</v>
      </c>
      <c r="B28" s="335" t="s">
        <v>492</v>
      </c>
      <c r="C28" s="349">
        <f>C32+C37</f>
        <v>41453</v>
      </c>
      <c r="D28" s="349">
        <f aca="true" t="shared" si="5" ref="D28:J28">D32+D37</f>
        <v>25090</v>
      </c>
      <c r="E28" s="349">
        <f t="shared" si="5"/>
        <v>4717</v>
      </c>
      <c r="F28" s="349">
        <f t="shared" si="5"/>
        <v>9203</v>
      </c>
      <c r="G28" s="349">
        <f t="shared" si="5"/>
        <v>0</v>
      </c>
      <c r="H28" s="349">
        <f t="shared" si="5"/>
        <v>0</v>
      </c>
      <c r="I28" s="349">
        <f t="shared" si="5"/>
        <v>2443</v>
      </c>
      <c r="J28" s="349">
        <f t="shared" si="5"/>
        <v>0</v>
      </c>
      <c r="K28" s="349">
        <f>K32+K37</f>
        <v>0</v>
      </c>
      <c r="L28" s="448">
        <f>L32+L37</f>
        <v>0</v>
      </c>
      <c r="M28" s="328">
        <f t="shared" si="1"/>
        <v>41453</v>
      </c>
      <c r="N28" s="328">
        <f>M28-C28</f>
        <v>0</v>
      </c>
      <c r="O28" s="328"/>
    </row>
    <row r="29" spans="1:15" ht="15">
      <c r="A29" s="449" t="s">
        <v>642</v>
      </c>
      <c r="B29" s="335"/>
      <c r="C29" s="349">
        <f>C34+C38</f>
        <v>317</v>
      </c>
      <c r="D29" s="349">
        <f aca="true" t="shared" si="6" ref="D29:L29">D34+D38</f>
        <v>0</v>
      </c>
      <c r="E29" s="349">
        <f t="shared" si="6"/>
        <v>0</v>
      </c>
      <c r="F29" s="349">
        <f t="shared" si="6"/>
        <v>0</v>
      </c>
      <c r="G29" s="349">
        <f t="shared" si="6"/>
        <v>0</v>
      </c>
      <c r="H29" s="349">
        <f t="shared" si="6"/>
        <v>0</v>
      </c>
      <c r="I29" s="349">
        <f t="shared" si="6"/>
        <v>317</v>
      </c>
      <c r="J29" s="349">
        <f t="shared" si="6"/>
        <v>0</v>
      </c>
      <c r="K29" s="349">
        <f t="shared" si="6"/>
        <v>0</v>
      </c>
      <c r="L29" s="349">
        <f t="shared" si="6"/>
        <v>0</v>
      </c>
      <c r="M29" s="328"/>
      <c r="N29" s="328"/>
      <c r="O29" s="328"/>
    </row>
    <row r="30" spans="1:15" ht="15">
      <c r="A30" s="467" t="s">
        <v>574</v>
      </c>
      <c r="B30" s="413"/>
      <c r="C30" s="468">
        <f>C35+C39</f>
        <v>41770</v>
      </c>
      <c r="D30" s="468">
        <f aca="true" t="shared" si="7" ref="D30:L30">D35+D39</f>
        <v>25090</v>
      </c>
      <c r="E30" s="468">
        <f t="shared" si="7"/>
        <v>4717</v>
      </c>
      <c r="F30" s="468">
        <f t="shared" si="7"/>
        <v>9203</v>
      </c>
      <c r="G30" s="468">
        <f t="shared" si="7"/>
        <v>0</v>
      </c>
      <c r="H30" s="468">
        <f t="shared" si="7"/>
        <v>0</v>
      </c>
      <c r="I30" s="468">
        <f t="shared" si="7"/>
        <v>2760</v>
      </c>
      <c r="J30" s="468">
        <f t="shared" si="7"/>
        <v>0</v>
      </c>
      <c r="K30" s="468">
        <f t="shared" si="7"/>
        <v>0</v>
      </c>
      <c r="L30" s="468">
        <f t="shared" si="7"/>
        <v>0</v>
      </c>
      <c r="M30" s="328"/>
      <c r="N30" s="328"/>
      <c r="O30" s="328"/>
    </row>
    <row r="31" spans="1:18" ht="15">
      <c r="A31" s="450" t="s">
        <v>495</v>
      </c>
      <c r="B31" s="335"/>
      <c r="C31" s="327"/>
      <c r="D31" s="327"/>
      <c r="E31" s="327"/>
      <c r="F31" s="327"/>
      <c r="G31" s="327"/>
      <c r="H31" s="327"/>
      <c r="I31" s="327"/>
      <c r="J31" s="327"/>
      <c r="K31" s="327"/>
      <c r="L31" s="420"/>
      <c r="M31" s="328">
        <f t="shared" si="1"/>
        <v>0</v>
      </c>
      <c r="N31" s="328">
        <f>M31-C31</f>
        <v>0</v>
      </c>
      <c r="O31" s="327"/>
      <c r="P31" s="328"/>
      <c r="Q31" s="328"/>
      <c r="R31" s="328"/>
    </row>
    <row r="32" spans="1:18" ht="15">
      <c r="A32" s="449" t="s">
        <v>48</v>
      </c>
      <c r="B32" s="335"/>
      <c r="C32" s="349">
        <f>SUM(D32:L32)</f>
        <v>35168</v>
      </c>
      <c r="D32" s="327">
        <v>21858</v>
      </c>
      <c r="E32" s="327">
        <v>4113</v>
      </c>
      <c r="F32" s="327">
        <v>6974</v>
      </c>
      <c r="G32" s="327"/>
      <c r="H32" s="327"/>
      <c r="I32" s="327">
        <v>2223</v>
      </c>
      <c r="J32" s="327"/>
      <c r="K32" s="327"/>
      <c r="L32" s="420"/>
      <c r="M32" s="328">
        <f t="shared" si="1"/>
        <v>35168</v>
      </c>
      <c r="N32" s="328">
        <f>M32-C32</f>
        <v>0</v>
      </c>
      <c r="O32" s="327"/>
      <c r="P32" s="328"/>
      <c r="Q32" s="328"/>
      <c r="R32" s="328"/>
    </row>
    <row r="33" spans="1:18" ht="15">
      <c r="A33" s="449" t="s">
        <v>650</v>
      </c>
      <c r="B33" s="329"/>
      <c r="C33" s="349">
        <f>SUM(D33:L33)</f>
        <v>317</v>
      </c>
      <c r="D33" s="327"/>
      <c r="E33" s="327"/>
      <c r="F33" s="327"/>
      <c r="G33" s="327"/>
      <c r="H33" s="327"/>
      <c r="I33" s="327">
        <v>317</v>
      </c>
      <c r="J33" s="327"/>
      <c r="K33" s="327"/>
      <c r="L33" s="420"/>
      <c r="M33" s="328"/>
      <c r="N33" s="328"/>
      <c r="O33" s="332"/>
      <c r="P33" s="328"/>
      <c r="Q33" s="328"/>
      <c r="R33" s="328"/>
    </row>
    <row r="34" spans="1:18" ht="15">
      <c r="A34" s="449" t="s">
        <v>642</v>
      </c>
      <c r="B34" s="329"/>
      <c r="C34" s="349">
        <f>SUM(D34:L34)</f>
        <v>317</v>
      </c>
      <c r="D34" s="327"/>
      <c r="E34" s="327"/>
      <c r="F34" s="327"/>
      <c r="G34" s="327"/>
      <c r="H34" s="327"/>
      <c r="I34" s="327">
        <f>I33</f>
        <v>317</v>
      </c>
      <c r="J34" s="327"/>
      <c r="K34" s="327"/>
      <c r="L34" s="420"/>
      <c r="M34" s="328"/>
      <c r="N34" s="328"/>
      <c r="O34" s="332"/>
      <c r="P34" s="328"/>
      <c r="Q34" s="328"/>
      <c r="R34" s="328"/>
    </row>
    <row r="35" spans="1:15" ht="15">
      <c r="A35" s="467" t="s">
        <v>574</v>
      </c>
      <c r="B35" s="413"/>
      <c r="C35" s="468">
        <f>C34+C32</f>
        <v>35485</v>
      </c>
      <c r="D35" s="468">
        <f aca="true" t="shared" si="8" ref="D35:L35">D34+D32</f>
        <v>21858</v>
      </c>
      <c r="E35" s="468">
        <f t="shared" si="8"/>
        <v>4113</v>
      </c>
      <c r="F35" s="468">
        <f t="shared" si="8"/>
        <v>6974</v>
      </c>
      <c r="G35" s="468">
        <f t="shared" si="8"/>
        <v>0</v>
      </c>
      <c r="H35" s="468">
        <f t="shared" si="8"/>
        <v>0</v>
      </c>
      <c r="I35" s="468">
        <f t="shared" si="8"/>
        <v>2540</v>
      </c>
      <c r="J35" s="468">
        <f t="shared" si="8"/>
        <v>0</v>
      </c>
      <c r="K35" s="468">
        <f t="shared" si="8"/>
        <v>0</v>
      </c>
      <c r="L35" s="468">
        <f t="shared" si="8"/>
        <v>0</v>
      </c>
      <c r="M35" s="328"/>
      <c r="N35" s="328"/>
      <c r="O35" s="328"/>
    </row>
    <row r="36" spans="1:18" ht="15">
      <c r="A36" s="450" t="s">
        <v>496</v>
      </c>
      <c r="B36" s="335"/>
      <c r="C36" s="327"/>
      <c r="D36" s="327"/>
      <c r="E36" s="327"/>
      <c r="F36" s="327"/>
      <c r="G36" s="327"/>
      <c r="H36" s="327"/>
      <c r="I36" s="327"/>
      <c r="J36" s="327"/>
      <c r="K36" s="327"/>
      <c r="L36" s="420"/>
      <c r="M36" s="328">
        <f t="shared" si="1"/>
        <v>0</v>
      </c>
      <c r="N36" s="328">
        <f>M36-C36</f>
        <v>0</v>
      </c>
      <c r="O36" s="327"/>
      <c r="P36" s="328"/>
      <c r="Q36" s="328"/>
      <c r="R36" s="328"/>
    </row>
    <row r="37" spans="1:18" ht="15">
      <c r="A37" s="449" t="s">
        <v>48</v>
      </c>
      <c r="B37" s="335"/>
      <c r="C37" s="349">
        <f>SUM(D37:L37)</f>
        <v>6285</v>
      </c>
      <c r="D37" s="327">
        <v>3232</v>
      </c>
      <c r="E37" s="327">
        <v>604</v>
      </c>
      <c r="F37" s="327">
        <v>2229</v>
      </c>
      <c r="G37" s="327"/>
      <c r="H37" s="327"/>
      <c r="I37" s="327">
        <v>220</v>
      </c>
      <c r="J37" s="327"/>
      <c r="K37" s="327"/>
      <c r="L37" s="420"/>
      <c r="M37" s="328">
        <f t="shared" si="1"/>
        <v>6285</v>
      </c>
      <c r="N37" s="328">
        <f>M37-C37</f>
        <v>0</v>
      </c>
      <c r="O37" s="330"/>
      <c r="P37" s="328"/>
      <c r="Q37" s="328"/>
      <c r="R37" s="328"/>
    </row>
    <row r="38" spans="1:18" ht="15">
      <c r="A38" s="449" t="s">
        <v>642</v>
      </c>
      <c r="B38" s="329"/>
      <c r="C38" s="349">
        <f>SUM(D38:L38)</f>
        <v>0</v>
      </c>
      <c r="D38" s="327"/>
      <c r="E38" s="327"/>
      <c r="F38" s="327"/>
      <c r="G38" s="327"/>
      <c r="H38" s="327"/>
      <c r="I38" s="327"/>
      <c r="J38" s="327"/>
      <c r="K38" s="327"/>
      <c r="L38" s="420"/>
      <c r="M38" s="328"/>
      <c r="N38" s="328"/>
      <c r="O38" s="332"/>
      <c r="P38" s="328"/>
      <c r="Q38" s="328"/>
      <c r="R38" s="328"/>
    </row>
    <row r="39" spans="1:15" ht="15">
      <c r="A39" s="467" t="s">
        <v>574</v>
      </c>
      <c r="B39" s="413"/>
      <c r="C39" s="468">
        <f>C38+C37</f>
        <v>6285</v>
      </c>
      <c r="D39" s="468">
        <f aca="true" t="shared" si="9" ref="D39:L39">D38+D37</f>
        <v>3232</v>
      </c>
      <c r="E39" s="468">
        <f t="shared" si="9"/>
        <v>604</v>
      </c>
      <c r="F39" s="468">
        <f t="shared" si="9"/>
        <v>2229</v>
      </c>
      <c r="G39" s="468">
        <f t="shared" si="9"/>
        <v>0</v>
      </c>
      <c r="H39" s="468">
        <f t="shared" si="9"/>
        <v>0</v>
      </c>
      <c r="I39" s="468">
        <f t="shared" si="9"/>
        <v>220</v>
      </c>
      <c r="J39" s="468">
        <f t="shared" si="9"/>
        <v>0</v>
      </c>
      <c r="K39" s="468">
        <f t="shared" si="9"/>
        <v>0</v>
      </c>
      <c r="L39" s="468">
        <f t="shared" si="9"/>
        <v>0</v>
      </c>
      <c r="M39" s="328"/>
      <c r="N39" s="328"/>
      <c r="O39" s="328"/>
    </row>
    <row r="40" spans="1:15" ht="15">
      <c r="A40" s="447" t="s">
        <v>497</v>
      </c>
      <c r="B40" s="335" t="s">
        <v>498</v>
      </c>
      <c r="C40" s="349"/>
      <c r="D40" s="349"/>
      <c r="E40" s="349"/>
      <c r="F40" s="349"/>
      <c r="G40" s="349"/>
      <c r="H40" s="349"/>
      <c r="I40" s="349"/>
      <c r="J40" s="349"/>
      <c r="K40" s="349"/>
      <c r="L40" s="448"/>
      <c r="M40" s="328">
        <f t="shared" si="1"/>
        <v>0</v>
      </c>
      <c r="N40" s="328">
        <f>M40-C40</f>
        <v>0</v>
      </c>
      <c r="O40" s="328"/>
    </row>
    <row r="41" spans="1:15" ht="15">
      <c r="A41" s="449" t="s">
        <v>48</v>
      </c>
      <c r="B41" s="335"/>
      <c r="C41" s="349">
        <f>C45+C50</f>
        <v>220936</v>
      </c>
      <c r="D41" s="349">
        <f aca="true" t="shared" si="10" ref="D41:L41">D45+D50</f>
        <v>109589</v>
      </c>
      <c r="E41" s="349">
        <f t="shared" si="10"/>
        <v>21539</v>
      </c>
      <c r="F41" s="349">
        <f t="shared" si="10"/>
        <v>82570</v>
      </c>
      <c r="G41" s="349">
        <f t="shared" si="10"/>
        <v>120</v>
      </c>
      <c r="H41" s="349">
        <f t="shared" si="10"/>
        <v>0</v>
      </c>
      <c r="I41" s="349">
        <f t="shared" si="10"/>
        <v>7118</v>
      </c>
      <c r="J41" s="349">
        <f t="shared" si="10"/>
        <v>0</v>
      </c>
      <c r="K41" s="349">
        <f t="shared" si="10"/>
        <v>0</v>
      </c>
      <c r="L41" s="349">
        <f t="shared" si="10"/>
        <v>0</v>
      </c>
      <c r="M41" s="328">
        <f t="shared" si="1"/>
        <v>220936</v>
      </c>
      <c r="N41" s="328">
        <f>M41-C41</f>
        <v>0</v>
      </c>
      <c r="O41" s="328"/>
    </row>
    <row r="42" spans="1:15" ht="15">
      <c r="A42" s="449" t="s">
        <v>642</v>
      </c>
      <c r="B42" s="335"/>
      <c r="C42" s="349">
        <f>C47+C52</f>
        <v>3032</v>
      </c>
      <c r="D42" s="349">
        <f aca="true" t="shared" si="11" ref="D42:L42">D47+D52</f>
        <v>0</v>
      </c>
      <c r="E42" s="349">
        <f t="shared" si="11"/>
        <v>0</v>
      </c>
      <c r="F42" s="349">
        <f t="shared" si="11"/>
        <v>3032</v>
      </c>
      <c r="G42" s="349">
        <f t="shared" si="11"/>
        <v>0</v>
      </c>
      <c r="H42" s="349">
        <f t="shared" si="11"/>
        <v>0</v>
      </c>
      <c r="I42" s="349">
        <f t="shared" si="11"/>
        <v>0</v>
      </c>
      <c r="J42" s="349">
        <f t="shared" si="11"/>
        <v>0</v>
      </c>
      <c r="K42" s="349">
        <f t="shared" si="11"/>
        <v>0</v>
      </c>
      <c r="L42" s="349">
        <f t="shared" si="11"/>
        <v>0</v>
      </c>
      <c r="M42" s="328">
        <f t="shared" si="1"/>
        <v>3032</v>
      </c>
      <c r="N42" s="328"/>
      <c r="O42" s="328"/>
    </row>
    <row r="43" spans="1:15" ht="15">
      <c r="A43" s="467" t="s">
        <v>574</v>
      </c>
      <c r="B43" s="413"/>
      <c r="C43" s="468">
        <f>C48+C53</f>
        <v>223968</v>
      </c>
      <c r="D43" s="468">
        <f aca="true" t="shared" si="12" ref="D43:L43">D48+D53</f>
        <v>109589</v>
      </c>
      <c r="E43" s="468">
        <f t="shared" si="12"/>
        <v>21539</v>
      </c>
      <c r="F43" s="468">
        <f t="shared" si="12"/>
        <v>85602</v>
      </c>
      <c r="G43" s="468">
        <f t="shared" si="12"/>
        <v>120</v>
      </c>
      <c r="H43" s="468">
        <f t="shared" si="12"/>
        <v>0</v>
      </c>
      <c r="I43" s="468">
        <f t="shared" si="12"/>
        <v>7118</v>
      </c>
      <c r="J43" s="468">
        <f t="shared" si="12"/>
        <v>0</v>
      </c>
      <c r="K43" s="468">
        <f t="shared" si="12"/>
        <v>0</v>
      </c>
      <c r="L43" s="468">
        <f t="shared" si="12"/>
        <v>0</v>
      </c>
      <c r="M43" s="328">
        <f t="shared" si="1"/>
        <v>223968</v>
      </c>
      <c r="N43" s="328"/>
      <c r="O43" s="328"/>
    </row>
    <row r="44" spans="1:15" ht="15">
      <c r="A44" s="451" t="s">
        <v>499</v>
      </c>
      <c r="B44" s="337"/>
      <c r="C44" s="349"/>
      <c r="D44" s="349"/>
      <c r="E44" s="349"/>
      <c r="F44" s="349"/>
      <c r="G44" s="349"/>
      <c r="H44" s="349"/>
      <c r="I44" s="349"/>
      <c r="J44" s="349"/>
      <c r="K44" s="349"/>
      <c r="L44" s="448"/>
      <c r="M44" s="328">
        <f t="shared" si="1"/>
        <v>0</v>
      </c>
      <c r="N44" s="328">
        <f>M44-C44</f>
        <v>0</v>
      </c>
      <c r="O44" s="328"/>
    </row>
    <row r="45" spans="1:15" ht="15">
      <c r="A45" s="449" t="s">
        <v>48</v>
      </c>
      <c r="B45" s="329"/>
      <c r="C45" s="349">
        <f>SUM(D45:L45)</f>
        <v>134935</v>
      </c>
      <c r="D45" s="349">
        <v>62192</v>
      </c>
      <c r="E45" s="349">
        <v>11712</v>
      </c>
      <c r="F45" s="349">
        <v>54809</v>
      </c>
      <c r="G45" s="349">
        <v>120</v>
      </c>
      <c r="H45" s="349"/>
      <c r="I45" s="349">
        <v>6102</v>
      </c>
      <c r="J45" s="349"/>
      <c r="K45" s="349"/>
      <c r="L45" s="448"/>
      <c r="M45" s="328">
        <f t="shared" si="1"/>
        <v>134935</v>
      </c>
      <c r="N45" s="328">
        <f>M45-C45</f>
        <v>0</v>
      </c>
      <c r="O45" s="328"/>
    </row>
    <row r="46" spans="1:15" ht="15">
      <c r="A46" s="449" t="s">
        <v>650</v>
      </c>
      <c r="B46" s="329"/>
      <c r="C46" s="349">
        <f>SUM(D46:L46)</f>
        <v>1508</v>
      </c>
      <c r="D46" s="349"/>
      <c r="E46" s="349"/>
      <c r="F46" s="349">
        <v>1508</v>
      </c>
      <c r="G46" s="349"/>
      <c r="H46" s="349"/>
      <c r="I46" s="349"/>
      <c r="J46" s="349"/>
      <c r="K46" s="349"/>
      <c r="L46" s="448"/>
      <c r="M46" s="328">
        <f t="shared" si="1"/>
        <v>1508</v>
      </c>
      <c r="N46" s="328"/>
      <c r="O46" s="328"/>
    </row>
    <row r="47" spans="1:15" ht="15">
      <c r="A47" s="449" t="s">
        <v>642</v>
      </c>
      <c r="B47" s="329"/>
      <c r="C47" s="349">
        <f>SUM(D47:L47)</f>
        <v>1508</v>
      </c>
      <c r="D47" s="349"/>
      <c r="E47" s="349"/>
      <c r="F47" s="349">
        <f>F46</f>
        <v>1508</v>
      </c>
      <c r="G47" s="349"/>
      <c r="H47" s="349"/>
      <c r="I47" s="349"/>
      <c r="J47" s="349"/>
      <c r="K47" s="349"/>
      <c r="L47" s="448"/>
      <c r="M47" s="328">
        <f t="shared" si="1"/>
        <v>1508</v>
      </c>
      <c r="N47" s="328"/>
      <c r="O47" s="328"/>
    </row>
    <row r="48" spans="1:15" ht="15">
      <c r="A48" s="467" t="s">
        <v>574</v>
      </c>
      <c r="B48" s="413"/>
      <c r="C48" s="468">
        <f>C47+C45</f>
        <v>136443</v>
      </c>
      <c r="D48" s="468">
        <f aca="true" t="shared" si="13" ref="D48:L48">D47+D45</f>
        <v>62192</v>
      </c>
      <c r="E48" s="468">
        <f t="shared" si="13"/>
        <v>11712</v>
      </c>
      <c r="F48" s="468">
        <f t="shared" si="13"/>
        <v>56317</v>
      </c>
      <c r="G48" s="468">
        <f t="shared" si="13"/>
        <v>120</v>
      </c>
      <c r="H48" s="468">
        <f t="shared" si="13"/>
        <v>0</v>
      </c>
      <c r="I48" s="468">
        <f t="shared" si="13"/>
        <v>6102</v>
      </c>
      <c r="J48" s="468">
        <f t="shared" si="13"/>
        <v>0</v>
      </c>
      <c r="K48" s="468">
        <f t="shared" si="13"/>
        <v>0</v>
      </c>
      <c r="L48" s="468">
        <f t="shared" si="13"/>
        <v>0</v>
      </c>
      <c r="M48" s="328">
        <f t="shared" si="1"/>
        <v>136443</v>
      </c>
      <c r="N48" s="328"/>
      <c r="O48" s="328"/>
    </row>
    <row r="49" spans="1:15" ht="15">
      <c r="A49" s="451" t="s">
        <v>500</v>
      </c>
      <c r="B49" s="337"/>
      <c r="C49" s="349"/>
      <c r="D49" s="349"/>
      <c r="E49" s="349"/>
      <c r="F49" s="349"/>
      <c r="G49" s="349"/>
      <c r="H49" s="349"/>
      <c r="I49" s="349"/>
      <c r="J49" s="349"/>
      <c r="K49" s="349"/>
      <c r="L49" s="448"/>
      <c r="M49" s="328">
        <f t="shared" si="1"/>
        <v>0</v>
      </c>
      <c r="N49" s="328">
        <f>M49-C49</f>
        <v>0</v>
      </c>
      <c r="O49" s="328"/>
    </row>
    <row r="50" spans="1:15" s="333" customFormat="1" ht="15">
      <c r="A50" s="449" t="s">
        <v>48</v>
      </c>
      <c r="B50" s="329"/>
      <c r="C50" s="349">
        <f>SUM(D50:L50)</f>
        <v>86001</v>
      </c>
      <c r="D50" s="349">
        <v>47397</v>
      </c>
      <c r="E50" s="349">
        <v>9827</v>
      </c>
      <c r="F50" s="349">
        <v>27761</v>
      </c>
      <c r="G50" s="349"/>
      <c r="H50" s="349"/>
      <c r="I50" s="349">
        <v>1016</v>
      </c>
      <c r="J50" s="349"/>
      <c r="K50" s="349"/>
      <c r="L50" s="448"/>
      <c r="M50" s="328">
        <f t="shared" si="1"/>
        <v>86001</v>
      </c>
      <c r="N50" s="328">
        <f>M50-C50</f>
        <v>0</v>
      </c>
      <c r="O50" s="363"/>
    </row>
    <row r="51" spans="1:15" s="336" customFormat="1" ht="15">
      <c r="A51" s="449" t="s">
        <v>650</v>
      </c>
      <c r="B51" s="329"/>
      <c r="C51" s="349">
        <f>SUM(D51:L51)</f>
        <v>1524</v>
      </c>
      <c r="D51" s="349"/>
      <c r="E51" s="349"/>
      <c r="F51" s="349">
        <v>1524</v>
      </c>
      <c r="G51" s="349"/>
      <c r="H51" s="349"/>
      <c r="I51" s="349"/>
      <c r="J51" s="349"/>
      <c r="K51" s="349"/>
      <c r="L51" s="448"/>
      <c r="M51" s="328">
        <f t="shared" si="1"/>
        <v>1524</v>
      </c>
      <c r="N51" s="328"/>
      <c r="O51" s="365"/>
    </row>
    <row r="52" spans="1:15" s="336" customFormat="1" ht="15">
      <c r="A52" s="449" t="s">
        <v>642</v>
      </c>
      <c r="B52" s="329"/>
      <c r="C52" s="349">
        <f>SUM(D52:L52)</f>
        <v>1524</v>
      </c>
      <c r="D52" s="349"/>
      <c r="E52" s="349"/>
      <c r="F52" s="349">
        <f>F51</f>
        <v>1524</v>
      </c>
      <c r="G52" s="349"/>
      <c r="H52" s="349"/>
      <c r="I52" s="349"/>
      <c r="J52" s="349"/>
      <c r="K52" s="349"/>
      <c r="L52" s="448"/>
      <c r="M52" s="328">
        <f t="shared" si="1"/>
        <v>1524</v>
      </c>
      <c r="N52" s="328"/>
      <c r="O52" s="365"/>
    </row>
    <row r="53" spans="1:15" ht="15">
      <c r="A53" s="467" t="s">
        <v>574</v>
      </c>
      <c r="B53" s="413"/>
      <c r="C53" s="468">
        <f>C52+C50</f>
        <v>87525</v>
      </c>
      <c r="D53" s="468">
        <f aca="true" t="shared" si="14" ref="D53:L53">D52+D50</f>
        <v>47397</v>
      </c>
      <c r="E53" s="468">
        <f t="shared" si="14"/>
        <v>9827</v>
      </c>
      <c r="F53" s="468">
        <f t="shared" si="14"/>
        <v>29285</v>
      </c>
      <c r="G53" s="468">
        <f t="shared" si="14"/>
        <v>0</v>
      </c>
      <c r="H53" s="468">
        <f t="shared" si="14"/>
        <v>0</v>
      </c>
      <c r="I53" s="468">
        <f t="shared" si="14"/>
        <v>1016</v>
      </c>
      <c r="J53" s="468">
        <f t="shared" si="14"/>
        <v>0</v>
      </c>
      <c r="K53" s="468">
        <f t="shared" si="14"/>
        <v>0</v>
      </c>
      <c r="L53" s="468">
        <f t="shared" si="14"/>
        <v>0</v>
      </c>
      <c r="M53" s="328">
        <f t="shared" si="1"/>
        <v>87525</v>
      </c>
      <c r="N53" s="328"/>
      <c r="O53" s="328"/>
    </row>
    <row r="54" spans="1:15" ht="15">
      <c r="A54" s="447" t="s">
        <v>543</v>
      </c>
      <c r="B54" s="335" t="s">
        <v>492</v>
      </c>
      <c r="C54" s="349"/>
      <c r="D54" s="349"/>
      <c r="E54" s="349"/>
      <c r="F54" s="349"/>
      <c r="G54" s="349"/>
      <c r="H54" s="349"/>
      <c r="I54" s="349"/>
      <c r="J54" s="349"/>
      <c r="K54" s="349"/>
      <c r="L54" s="448"/>
      <c r="M54" s="328">
        <f t="shared" si="1"/>
        <v>0</v>
      </c>
      <c r="N54" s="328">
        <f>M54-C54</f>
        <v>0</v>
      </c>
      <c r="O54" s="363"/>
    </row>
    <row r="55" spans="1:15" ht="15">
      <c r="A55" s="449" t="s">
        <v>48</v>
      </c>
      <c r="B55" s="329"/>
      <c r="C55" s="349">
        <f>SUM(D55:L55)</f>
        <v>62455</v>
      </c>
      <c r="D55" s="349">
        <v>41632</v>
      </c>
      <c r="E55" s="349">
        <v>7810</v>
      </c>
      <c r="F55" s="349">
        <v>12575</v>
      </c>
      <c r="G55" s="349"/>
      <c r="H55" s="349"/>
      <c r="I55" s="349">
        <v>438</v>
      </c>
      <c r="J55" s="349"/>
      <c r="K55" s="349"/>
      <c r="L55" s="448"/>
      <c r="M55" s="328">
        <f t="shared" si="1"/>
        <v>62455</v>
      </c>
      <c r="N55" s="328">
        <f>M55-C55</f>
        <v>0</v>
      </c>
      <c r="O55" s="363"/>
    </row>
    <row r="56" spans="1:15" ht="15">
      <c r="A56" s="449" t="s">
        <v>650</v>
      </c>
      <c r="B56" s="329"/>
      <c r="C56" s="349">
        <f>SUM(D56:L56)</f>
        <v>1450</v>
      </c>
      <c r="D56" s="349"/>
      <c r="E56" s="349"/>
      <c r="F56" s="349">
        <v>1450</v>
      </c>
      <c r="G56" s="349"/>
      <c r="H56" s="349"/>
      <c r="I56" s="349"/>
      <c r="J56" s="349"/>
      <c r="K56" s="349"/>
      <c r="L56" s="448"/>
      <c r="M56" s="328">
        <f t="shared" si="1"/>
        <v>1450</v>
      </c>
      <c r="N56" s="328"/>
      <c r="O56" s="365"/>
    </row>
    <row r="57" spans="1:15" ht="15">
      <c r="A57" s="449" t="s">
        <v>651</v>
      </c>
      <c r="B57" s="329"/>
      <c r="C57" s="349">
        <f>SUM(D57:L57)</f>
        <v>730</v>
      </c>
      <c r="D57" s="349">
        <v>610</v>
      </c>
      <c r="E57" s="349">
        <v>120</v>
      </c>
      <c r="F57" s="349"/>
      <c r="G57" s="349"/>
      <c r="H57" s="349"/>
      <c r="I57" s="349"/>
      <c r="J57" s="349"/>
      <c r="K57" s="349"/>
      <c r="L57" s="448"/>
      <c r="M57" s="328">
        <f t="shared" si="1"/>
        <v>730</v>
      </c>
      <c r="N57" s="328"/>
      <c r="O57" s="365"/>
    </row>
    <row r="58" spans="1:15" ht="15">
      <c r="A58" s="449" t="s">
        <v>642</v>
      </c>
      <c r="B58" s="329"/>
      <c r="C58" s="349">
        <f>C56+C57</f>
        <v>2180</v>
      </c>
      <c r="D58" s="349">
        <f aca="true" t="shared" si="15" ref="D58:L58">D56+D57</f>
        <v>610</v>
      </c>
      <c r="E58" s="349">
        <f t="shared" si="15"/>
        <v>120</v>
      </c>
      <c r="F58" s="349">
        <f t="shared" si="15"/>
        <v>1450</v>
      </c>
      <c r="G58" s="349">
        <f t="shared" si="15"/>
        <v>0</v>
      </c>
      <c r="H58" s="349">
        <f t="shared" si="15"/>
        <v>0</v>
      </c>
      <c r="I58" s="349">
        <f t="shared" si="15"/>
        <v>0</v>
      </c>
      <c r="J58" s="349">
        <f t="shared" si="15"/>
        <v>0</v>
      </c>
      <c r="K58" s="349">
        <f t="shared" si="15"/>
        <v>0</v>
      </c>
      <c r="L58" s="349">
        <f t="shared" si="15"/>
        <v>0</v>
      </c>
      <c r="M58" s="328">
        <f t="shared" si="1"/>
        <v>2180</v>
      </c>
      <c r="N58" s="328"/>
      <c r="O58" s="365"/>
    </row>
    <row r="59" spans="1:15" ht="15">
      <c r="A59" s="467" t="s">
        <v>574</v>
      </c>
      <c r="B59" s="413"/>
      <c r="C59" s="468">
        <f>C58+C55</f>
        <v>64635</v>
      </c>
      <c r="D59" s="468">
        <f aca="true" t="shared" si="16" ref="D59:L59">D58+D55</f>
        <v>42242</v>
      </c>
      <c r="E59" s="468">
        <f t="shared" si="16"/>
        <v>7930</v>
      </c>
      <c r="F59" s="468">
        <f t="shared" si="16"/>
        <v>14025</v>
      </c>
      <c r="G59" s="468">
        <f t="shared" si="16"/>
        <v>0</v>
      </c>
      <c r="H59" s="468">
        <f t="shared" si="16"/>
        <v>0</v>
      </c>
      <c r="I59" s="468">
        <f t="shared" si="16"/>
        <v>438</v>
      </c>
      <c r="J59" s="468">
        <f t="shared" si="16"/>
        <v>0</v>
      </c>
      <c r="K59" s="468">
        <f t="shared" si="16"/>
        <v>0</v>
      </c>
      <c r="L59" s="468">
        <f t="shared" si="16"/>
        <v>0</v>
      </c>
      <c r="M59" s="328">
        <f t="shared" si="1"/>
        <v>64635</v>
      </c>
      <c r="N59" s="328"/>
      <c r="O59" s="328"/>
    </row>
    <row r="60" spans="1:15" s="364" customFormat="1" ht="15" customHeight="1">
      <c r="A60" s="452" t="s">
        <v>502</v>
      </c>
      <c r="B60" s="453"/>
      <c r="C60" s="349"/>
      <c r="D60" s="342"/>
      <c r="E60" s="339"/>
      <c r="F60" s="339"/>
      <c r="G60" s="339"/>
      <c r="H60" s="339"/>
      <c r="I60" s="339"/>
      <c r="J60" s="339"/>
      <c r="K60" s="339"/>
      <c r="L60" s="454"/>
      <c r="M60" s="328">
        <f t="shared" si="1"/>
        <v>0</v>
      </c>
      <c r="N60" s="328">
        <f>M60-C60</f>
        <v>0</v>
      </c>
      <c r="O60" s="363"/>
    </row>
    <row r="61" spans="1:15" s="364" customFormat="1" ht="15" customHeight="1">
      <c r="A61" s="449" t="s">
        <v>48</v>
      </c>
      <c r="B61" s="343"/>
      <c r="C61" s="349">
        <f>C65+C70+C75+C80+C85</f>
        <v>160583</v>
      </c>
      <c r="D61" s="349">
        <f aca="true" t="shared" si="17" ref="D61:L61">D65+D70+D75+D80+D85</f>
        <v>52416</v>
      </c>
      <c r="E61" s="349">
        <f t="shared" si="17"/>
        <v>9870</v>
      </c>
      <c r="F61" s="349">
        <f t="shared" si="17"/>
        <v>66314</v>
      </c>
      <c r="G61" s="349">
        <f t="shared" si="17"/>
        <v>0</v>
      </c>
      <c r="H61" s="349">
        <f t="shared" si="17"/>
        <v>27300</v>
      </c>
      <c r="I61" s="349">
        <f t="shared" si="17"/>
        <v>4683</v>
      </c>
      <c r="J61" s="349">
        <f t="shared" si="17"/>
        <v>0</v>
      </c>
      <c r="K61" s="349">
        <f t="shared" si="17"/>
        <v>0</v>
      </c>
      <c r="L61" s="448">
        <f t="shared" si="17"/>
        <v>0</v>
      </c>
      <c r="M61" s="328">
        <f t="shared" si="1"/>
        <v>160583</v>
      </c>
      <c r="N61" s="328">
        <f>M61-C61</f>
        <v>0</v>
      </c>
      <c r="O61" s="363"/>
    </row>
    <row r="62" spans="1:15" s="364" customFormat="1" ht="15" customHeight="1">
      <c r="A62" s="449" t="s">
        <v>642</v>
      </c>
      <c r="B62" s="343"/>
      <c r="C62" s="349">
        <f>C67+C72+C77+C82+C86</f>
        <v>2519</v>
      </c>
      <c r="D62" s="349">
        <f aca="true" t="shared" si="18" ref="D62:L62">D67+D72+D77+D82+D86</f>
        <v>0</v>
      </c>
      <c r="E62" s="349">
        <f t="shared" si="18"/>
        <v>0</v>
      </c>
      <c r="F62" s="349">
        <f t="shared" si="18"/>
        <v>2519</v>
      </c>
      <c r="G62" s="349">
        <f t="shared" si="18"/>
        <v>0</v>
      </c>
      <c r="H62" s="349">
        <f t="shared" si="18"/>
        <v>0</v>
      </c>
      <c r="I62" s="349">
        <f t="shared" si="18"/>
        <v>0</v>
      </c>
      <c r="J62" s="349">
        <f t="shared" si="18"/>
        <v>0</v>
      </c>
      <c r="K62" s="349">
        <f t="shared" si="18"/>
        <v>0</v>
      </c>
      <c r="L62" s="349">
        <f t="shared" si="18"/>
        <v>0</v>
      </c>
      <c r="M62" s="328"/>
      <c r="N62" s="328"/>
      <c r="O62" s="365"/>
    </row>
    <row r="63" spans="1:15" ht="15">
      <c r="A63" s="467" t="s">
        <v>574</v>
      </c>
      <c r="B63" s="413"/>
      <c r="C63" s="468">
        <f>C62+C61</f>
        <v>163102</v>
      </c>
      <c r="D63" s="468">
        <f aca="true" t="shared" si="19" ref="D63:L63">D62+D61</f>
        <v>52416</v>
      </c>
      <c r="E63" s="468">
        <f t="shared" si="19"/>
        <v>9870</v>
      </c>
      <c r="F63" s="468">
        <f t="shared" si="19"/>
        <v>68833</v>
      </c>
      <c r="G63" s="468">
        <f t="shared" si="19"/>
        <v>0</v>
      </c>
      <c r="H63" s="468">
        <f t="shared" si="19"/>
        <v>27300</v>
      </c>
      <c r="I63" s="468">
        <f t="shared" si="19"/>
        <v>4683</v>
      </c>
      <c r="J63" s="468">
        <f t="shared" si="19"/>
        <v>0</v>
      </c>
      <c r="K63" s="468">
        <f t="shared" si="19"/>
        <v>0</v>
      </c>
      <c r="L63" s="468">
        <f t="shared" si="19"/>
        <v>0</v>
      </c>
      <c r="M63" s="328"/>
      <c r="N63" s="328"/>
      <c r="O63" s="328"/>
    </row>
    <row r="64" spans="1:15" ht="15">
      <c r="A64" s="455" t="s">
        <v>503</v>
      </c>
      <c r="B64" s="335" t="s">
        <v>498</v>
      </c>
      <c r="C64" s="349"/>
      <c r="D64" s="342"/>
      <c r="E64" s="339"/>
      <c r="F64" s="339"/>
      <c r="G64" s="339"/>
      <c r="H64" s="339"/>
      <c r="I64" s="339"/>
      <c r="J64" s="339"/>
      <c r="K64" s="339"/>
      <c r="L64" s="456"/>
      <c r="M64" s="328">
        <f t="shared" si="1"/>
        <v>0</v>
      </c>
      <c r="N64" s="328">
        <f>M64-C64</f>
        <v>0</v>
      </c>
      <c r="O64" s="363"/>
    </row>
    <row r="65" spans="1:15" ht="15">
      <c r="A65" s="449" t="s">
        <v>48</v>
      </c>
      <c r="B65" s="343"/>
      <c r="C65" s="349">
        <f>SUM(D65:L65)</f>
        <v>63968</v>
      </c>
      <c r="D65" s="342">
        <v>19446</v>
      </c>
      <c r="E65" s="339">
        <v>3675</v>
      </c>
      <c r="F65" s="339">
        <v>39221</v>
      </c>
      <c r="G65" s="339"/>
      <c r="H65" s="339"/>
      <c r="I65" s="339">
        <v>1626</v>
      </c>
      <c r="J65" s="339"/>
      <c r="K65" s="339"/>
      <c r="L65" s="456"/>
      <c r="M65" s="328">
        <f t="shared" si="1"/>
        <v>63968</v>
      </c>
      <c r="N65" s="328">
        <f>M65-C65</f>
        <v>0</v>
      </c>
      <c r="O65" s="363"/>
    </row>
    <row r="66" spans="1:15" ht="15">
      <c r="A66" s="449" t="s">
        <v>650</v>
      </c>
      <c r="B66" s="329"/>
      <c r="C66" s="349">
        <f>SUM(D66:L66)</f>
        <v>1041</v>
      </c>
      <c r="D66" s="342"/>
      <c r="E66" s="339"/>
      <c r="F66" s="339">
        <v>1041</v>
      </c>
      <c r="G66" s="339"/>
      <c r="H66" s="339"/>
      <c r="I66" s="339"/>
      <c r="J66" s="339"/>
      <c r="K66" s="339"/>
      <c r="L66" s="456"/>
      <c r="M66" s="328"/>
      <c r="N66" s="328"/>
      <c r="O66" s="365"/>
    </row>
    <row r="67" spans="1:15" ht="15">
      <c r="A67" s="449" t="s">
        <v>642</v>
      </c>
      <c r="B67" s="329"/>
      <c r="C67" s="349">
        <f>SUM(D67:L67)</f>
        <v>1041</v>
      </c>
      <c r="D67" s="342"/>
      <c r="E67" s="339"/>
      <c r="F67" s="339">
        <f>F66</f>
        <v>1041</v>
      </c>
      <c r="G67" s="339"/>
      <c r="H67" s="339"/>
      <c r="I67" s="339"/>
      <c r="J67" s="339"/>
      <c r="K67" s="339"/>
      <c r="L67" s="456"/>
      <c r="M67" s="328"/>
      <c r="N67" s="328"/>
      <c r="O67" s="365"/>
    </row>
    <row r="68" spans="1:15" ht="15">
      <c r="A68" s="467" t="s">
        <v>574</v>
      </c>
      <c r="B68" s="413"/>
      <c r="C68" s="468">
        <f>C67+C65</f>
        <v>65009</v>
      </c>
      <c r="D68" s="468">
        <f aca="true" t="shared" si="20" ref="D68:L68">D67+D65</f>
        <v>19446</v>
      </c>
      <c r="E68" s="468">
        <f t="shared" si="20"/>
        <v>3675</v>
      </c>
      <c r="F68" s="468">
        <f t="shared" si="20"/>
        <v>40262</v>
      </c>
      <c r="G68" s="468">
        <f t="shared" si="20"/>
        <v>0</v>
      </c>
      <c r="H68" s="468">
        <f t="shared" si="20"/>
        <v>0</v>
      </c>
      <c r="I68" s="468">
        <f t="shared" si="20"/>
        <v>1626</v>
      </c>
      <c r="J68" s="468">
        <f t="shared" si="20"/>
        <v>0</v>
      </c>
      <c r="K68" s="468">
        <f t="shared" si="20"/>
        <v>0</v>
      </c>
      <c r="L68" s="468">
        <f t="shared" si="20"/>
        <v>0</v>
      </c>
      <c r="M68" s="328"/>
      <c r="N68" s="328"/>
      <c r="O68" s="328"/>
    </row>
    <row r="69" spans="1:15" ht="15">
      <c r="A69" s="455" t="s">
        <v>544</v>
      </c>
      <c r="B69" s="335" t="s">
        <v>492</v>
      </c>
      <c r="C69" s="349"/>
      <c r="D69" s="342"/>
      <c r="E69" s="339"/>
      <c r="F69" s="339"/>
      <c r="G69" s="339"/>
      <c r="H69" s="339"/>
      <c r="I69" s="339"/>
      <c r="J69" s="339"/>
      <c r="K69" s="339"/>
      <c r="L69" s="457"/>
      <c r="M69" s="328">
        <f t="shared" si="1"/>
        <v>0</v>
      </c>
      <c r="N69" s="328">
        <f>M69-C69</f>
        <v>0</v>
      </c>
      <c r="O69" s="363"/>
    </row>
    <row r="70" spans="1:15" ht="15">
      <c r="A70" s="449" t="s">
        <v>48</v>
      </c>
      <c r="B70" s="343"/>
      <c r="C70" s="349">
        <f>SUM(D70:L70)</f>
        <v>11739</v>
      </c>
      <c r="D70" s="342">
        <v>4687</v>
      </c>
      <c r="E70" s="339">
        <v>876</v>
      </c>
      <c r="F70" s="339">
        <v>5565</v>
      </c>
      <c r="G70" s="339"/>
      <c r="H70" s="339"/>
      <c r="I70" s="339">
        <v>611</v>
      </c>
      <c r="J70" s="339"/>
      <c r="K70" s="339"/>
      <c r="L70" s="457"/>
      <c r="M70" s="328">
        <f t="shared" si="1"/>
        <v>11739</v>
      </c>
      <c r="N70" s="328">
        <f>M70-C70</f>
        <v>0</v>
      </c>
      <c r="O70" s="363"/>
    </row>
    <row r="71" spans="1:15" ht="15">
      <c r="A71" s="449" t="s">
        <v>650</v>
      </c>
      <c r="B71" s="329"/>
      <c r="C71" s="349">
        <f>SUM(D71:L71)</f>
        <v>470</v>
      </c>
      <c r="D71" s="342"/>
      <c r="E71" s="339"/>
      <c r="F71" s="339">
        <v>470</v>
      </c>
      <c r="G71" s="339"/>
      <c r="H71" s="339"/>
      <c r="I71" s="339"/>
      <c r="J71" s="339"/>
      <c r="K71" s="339"/>
      <c r="L71" s="457"/>
      <c r="M71" s="328"/>
      <c r="N71" s="328"/>
      <c r="O71" s="365"/>
    </row>
    <row r="72" spans="1:15" ht="15">
      <c r="A72" s="449" t="s">
        <v>642</v>
      </c>
      <c r="B72" s="329"/>
      <c r="C72" s="349">
        <f>SUM(D72:L72)</f>
        <v>470</v>
      </c>
      <c r="D72" s="342"/>
      <c r="E72" s="339"/>
      <c r="F72" s="339">
        <f>F71</f>
        <v>470</v>
      </c>
      <c r="G72" s="339"/>
      <c r="H72" s="339"/>
      <c r="I72" s="339"/>
      <c r="J72" s="339"/>
      <c r="K72" s="339"/>
      <c r="L72" s="457"/>
      <c r="M72" s="328"/>
      <c r="N72" s="328"/>
      <c r="O72" s="365"/>
    </row>
    <row r="73" spans="1:15" ht="15">
      <c r="A73" s="467" t="s">
        <v>574</v>
      </c>
      <c r="B73" s="413"/>
      <c r="C73" s="468">
        <f>C72+C70</f>
        <v>12209</v>
      </c>
      <c r="D73" s="468">
        <f aca="true" t="shared" si="21" ref="D73:L73">D72+D70</f>
        <v>4687</v>
      </c>
      <c r="E73" s="468">
        <f t="shared" si="21"/>
        <v>876</v>
      </c>
      <c r="F73" s="468">
        <f t="shared" si="21"/>
        <v>6035</v>
      </c>
      <c r="G73" s="468">
        <f t="shared" si="21"/>
        <v>0</v>
      </c>
      <c r="H73" s="468">
        <f t="shared" si="21"/>
        <v>0</v>
      </c>
      <c r="I73" s="468">
        <f t="shared" si="21"/>
        <v>611</v>
      </c>
      <c r="J73" s="468">
        <f t="shared" si="21"/>
        <v>0</v>
      </c>
      <c r="K73" s="468">
        <f t="shared" si="21"/>
        <v>0</v>
      </c>
      <c r="L73" s="468">
        <f t="shared" si="21"/>
        <v>0</v>
      </c>
      <c r="M73" s="328"/>
      <c r="N73" s="328"/>
      <c r="O73" s="328"/>
    </row>
    <row r="74" spans="1:15" ht="15">
      <c r="A74" s="455" t="s">
        <v>505</v>
      </c>
      <c r="B74" s="335" t="s">
        <v>492</v>
      </c>
      <c r="C74" s="349"/>
      <c r="D74" s="342"/>
      <c r="E74" s="339"/>
      <c r="F74" s="339"/>
      <c r="G74" s="339"/>
      <c r="H74" s="339"/>
      <c r="I74" s="339"/>
      <c r="J74" s="339"/>
      <c r="K74" s="339"/>
      <c r="L74" s="457"/>
      <c r="M74" s="328">
        <f t="shared" si="1"/>
        <v>0</v>
      </c>
      <c r="N74" s="328">
        <f>M74-C74</f>
        <v>0</v>
      </c>
      <c r="O74" s="363"/>
    </row>
    <row r="75" spans="1:15" ht="15">
      <c r="A75" s="449" t="s">
        <v>48</v>
      </c>
      <c r="B75" s="343"/>
      <c r="C75" s="349">
        <f>SUM(D75:L75)</f>
        <v>12813</v>
      </c>
      <c r="D75" s="342">
        <v>5960</v>
      </c>
      <c r="E75" s="339">
        <v>1137</v>
      </c>
      <c r="F75" s="339">
        <v>4461</v>
      </c>
      <c r="G75" s="339"/>
      <c r="H75" s="339"/>
      <c r="I75" s="339">
        <v>1255</v>
      </c>
      <c r="J75" s="339"/>
      <c r="K75" s="339"/>
      <c r="L75" s="457"/>
      <c r="M75" s="328">
        <f t="shared" si="1"/>
        <v>12813</v>
      </c>
      <c r="N75" s="328">
        <f>M75-C75</f>
        <v>0</v>
      </c>
      <c r="O75" s="363"/>
    </row>
    <row r="76" spans="1:15" ht="15">
      <c r="A76" s="449" t="s">
        <v>650</v>
      </c>
      <c r="B76" s="329"/>
      <c r="C76" s="349">
        <f>SUM(D76:L76)</f>
        <v>117</v>
      </c>
      <c r="D76" s="342"/>
      <c r="E76" s="339"/>
      <c r="F76" s="339">
        <v>117</v>
      </c>
      <c r="G76" s="339"/>
      <c r="H76" s="339"/>
      <c r="I76" s="339"/>
      <c r="J76" s="339"/>
      <c r="K76" s="339"/>
      <c r="L76" s="457"/>
      <c r="M76" s="328"/>
      <c r="N76" s="328"/>
      <c r="O76" s="365"/>
    </row>
    <row r="77" spans="1:15" ht="15">
      <c r="A77" s="449" t="s">
        <v>642</v>
      </c>
      <c r="B77" s="329"/>
      <c r="C77" s="349">
        <f>SUM(D77:L77)</f>
        <v>117</v>
      </c>
      <c r="D77" s="342"/>
      <c r="E77" s="339"/>
      <c r="F77" s="339">
        <f>F76</f>
        <v>117</v>
      </c>
      <c r="G77" s="339"/>
      <c r="H77" s="339"/>
      <c r="I77" s="339"/>
      <c r="J77" s="339"/>
      <c r="K77" s="339"/>
      <c r="L77" s="457"/>
      <c r="M77" s="328"/>
      <c r="N77" s="328"/>
      <c r="O77" s="365"/>
    </row>
    <row r="78" spans="1:15" ht="15">
      <c r="A78" s="467" t="s">
        <v>574</v>
      </c>
      <c r="B78" s="413"/>
      <c r="C78" s="468">
        <f>C77+C75</f>
        <v>12930</v>
      </c>
      <c r="D78" s="468">
        <f aca="true" t="shared" si="22" ref="D78:L78">D77+D75</f>
        <v>5960</v>
      </c>
      <c r="E78" s="468">
        <f t="shared" si="22"/>
        <v>1137</v>
      </c>
      <c r="F78" s="468">
        <f t="shared" si="22"/>
        <v>4578</v>
      </c>
      <c r="G78" s="468">
        <f t="shared" si="22"/>
        <v>0</v>
      </c>
      <c r="H78" s="468">
        <f t="shared" si="22"/>
        <v>0</v>
      </c>
      <c r="I78" s="468">
        <f t="shared" si="22"/>
        <v>1255</v>
      </c>
      <c r="J78" s="468">
        <f t="shared" si="22"/>
        <v>0</v>
      </c>
      <c r="K78" s="468">
        <f t="shared" si="22"/>
        <v>0</v>
      </c>
      <c r="L78" s="468">
        <f t="shared" si="22"/>
        <v>0</v>
      </c>
      <c r="M78" s="328"/>
      <c r="N78" s="328"/>
      <c r="O78" s="328"/>
    </row>
    <row r="79" spans="1:15" ht="15">
      <c r="A79" s="455" t="s">
        <v>506</v>
      </c>
      <c r="B79" s="335" t="s">
        <v>492</v>
      </c>
      <c r="C79" s="349"/>
      <c r="D79" s="342"/>
      <c r="E79" s="339"/>
      <c r="F79" s="339"/>
      <c r="G79" s="339"/>
      <c r="H79" s="339"/>
      <c r="I79" s="339"/>
      <c r="J79" s="339"/>
      <c r="K79" s="339"/>
      <c r="L79" s="457"/>
      <c r="M79" s="328">
        <f t="shared" si="1"/>
        <v>0</v>
      </c>
      <c r="N79" s="328">
        <f>M79-C79</f>
        <v>0</v>
      </c>
      <c r="O79" s="363"/>
    </row>
    <row r="80" spans="1:15" s="336" customFormat="1" ht="15">
      <c r="A80" s="449" t="s">
        <v>48</v>
      </c>
      <c r="B80" s="343"/>
      <c r="C80" s="349">
        <f>SUM(D80:L80)</f>
        <v>68174</v>
      </c>
      <c r="D80" s="342">
        <v>22323</v>
      </c>
      <c r="E80" s="339">
        <v>4182</v>
      </c>
      <c r="F80" s="339">
        <v>14019</v>
      </c>
      <c r="G80" s="339"/>
      <c r="H80" s="339">
        <v>27300</v>
      </c>
      <c r="I80" s="339">
        <v>350</v>
      </c>
      <c r="J80" s="339"/>
      <c r="K80" s="339"/>
      <c r="L80" s="457"/>
      <c r="M80" s="328">
        <f t="shared" si="1"/>
        <v>68174</v>
      </c>
      <c r="N80" s="328">
        <f>M80-C80</f>
        <v>0</v>
      </c>
      <c r="O80" s="365"/>
    </row>
    <row r="81" spans="1:15" s="336" customFormat="1" ht="15">
      <c r="A81" s="449" t="s">
        <v>650</v>
      </c>
      <c r="B81" s="329"/>
      <c r="C81" s="349">
        <f>SUM(D81:L81)</f>
        <v>891</v>
      </c>
      <c r="D81" s="342"/>
      <c r="E81" s="339"/>
      <c r="F81" s="339">
        <v>891</v>
      </c>
      <c r="G81" s="339"/>
      <c r="H81" s="339"/>
      <c r="I81" s="339"/>
      <c r="J81" s="339"/>
      <c r="K81" s="339"/>
      <c r="L81" s="457"/>
      <c r="M81" s="328"/>
      <c r="N81" s="328"/>
      <c r="O81" s="365"/>
    </row>
    <row r="82" spans="1:15" s="336" customFormat="1" ht="15">
      <c r="A82" s="449" t="s">
        <v>642</v>
      </c>
      <c r="B82" s="329"/>
      <c r="C82" s="349">
        <f>SUM(D82:L82)</f>
        <v>891</v>
      </c>
      <c r="D82" s="342"/>
      <c r="E82" s="339"/>
      <c r="F82" s="339">
        <f>F81</f>
        <v>891</v>
      </c>
      <c r="G82" s="339"/>
      <c r="H82" s="339"/>
      <c r="I82" s="339"/>
      <c r="J82" s="339"/>
      <c r="K82" s="339"/>
      <c r="L82" s="457"/>
      <c r="M82" s="328"/>
      <c r="N82" s="328"/>
      <c r="O82" s="365"/>
    </row>
    <row r="83" spans="1:15" ht="15">
      <c r="A83" s="467" t="s">
        <v>574</v>
      </c>
      <c r="B83" s="413"/>
      <c r="C83" s="468">
        <f>C82+C80</f>
        <v>69065</v>
      </c>
      <c r="D83" s="468">
        <f aca="true" t="shared" si="23" ref="D83:L83">D82+D80</f>
        <v>22323</v>
      </c>
      <c r="E83" s="468">
        <f t="shared" si="23"/>
        <v>4182</v>
      </c>
      <c r="F83" s="468">
        <f t="shared" si="23"/>
        <v>14910</v>
      </c>
      <c r="G83" s="468">
        <f t="shared" si="23"/>
        <v>0</v>
      </c>
      <c r="H83" s="468">
        <f t="shared" si="23"/>
        <v>27300</v>
      </c>
      <c r="I83" s="468">
        <f t="shared" si="23"/>
        <v>350</v>
      </c>
      <c r="J83" s="468">
        <f t="shared" si="23"/>
        <v>0</v>
      </c>
      <c r="K83" s="468">
        <f t="shared" si="23"/>
        <v>0</v>
      </c>
      <c r="L83" s="468">
        <f t="shared" si="23"/>
        <v>0</v>
      </c>
      <c r="M83" s="328"/>
      <c r="N83" s="328"/>
      <c r="O83" s="328"/>
    </row>
    <row r="84" spans="1:15" s="336" customFormat="1" ht="15">
      <c r="A84" s="455" t="s">
        <v>545</v>
      </c>
      <c r="B84" s="335" t="s">
        <v>492</v>
      </c>
      <c r="C84" s="349"/>
      <c r="D84" s="342"/>
      <c r="E84" s="339"/>
      <c r="F84" s="339"/>
      <c r="G84" s="339"/>
      <c r="H84" s="339"/>
      <c r="I84" s="339"/>
      <c r="J84" s="339"/>
      <c r="K84" s="339"/>
      <c r="L84" s="457"/>
      <c r="M84" s="328">
        <f t="shared" si="1"/>
        <v>0</v>
      </c>
      <c r="N84" s="328">
        <f>M84-C84</f>
        <v>0</v>
      </c>
      <c r="O84" s="363"/>
    </row>
    <row r="85" spans="1:15" s="333" customFormat="1" ht="15">
      <c r="A85" s="449" t="s">
        <v>48</v>
      </c>
      <c r="B85" s="343"/>
      <c r="C85" s="349">
        <f>SUM(D85:L85)</f>
        <v>3889</v>
      </c>
      <c r="D85" s="342"/>
      <c r="E85" s="339"/>
      <c r="F85" s="339">
        <v>3048</v>
      </c>
      <c r="G85" s="339"/>
      <c r="H85" s="339"/>
      <c r="I85" s="339">
        <v>841</v>
      </c>
      <c r="J85" s="339"/>
      <c r="K85" s="339"/>
      <c r="L85" s="457"/>
      <c r="M85" s="328">
        <f t="shared" si="1"/>
        <v>3889</v>
      </c>
      <c r="N85" s="328">
        <f>M85-C85</f>
        <v>0</v>
      </c>
      <c r="O85" s="363"/>
    </row>
    <row r="86" spans="1:15" s="336" customFormat="1" ht="15">
      <c r="A86" s="449" t="s">
        <v>642</v>
      </c>
      <c r="B86" s="329"/>
      <c r="C86" s="349">
        <f>SUM(D86:L86)</f>
        <v>0</v>
      </c>
      <c r="D86" s="342"/>
      <c r="E86" s="339"/>
      <c r="F86" s="339"/>
      <c r="G86" s="339"/>
      <c r="H86" s="339"/>
      <c r="I86" s="339"/>
      <c r="J86" s="339"/>
      <c r="K86" s="339"/>
      <c r="L86" s="457"/>
      <c r="M86" s="328"/>
      <c r="N86" s="328"/>
      <c r="O86" s="365"/>
    </row>
    <row r="87" spans="1:15" ht="15">
      <c r="A87" s="467" t="s">
        <v>574</v>
      </c>
      <c r="B87" s="413"/>
      <c r="C87" s="468">
        <f>C86+C85</f>
        <v>3889</v>
      </c>
      <c r="D87" s="468">
        <f aca="true" t="shared" si="24" ref="D87:L87">D86+D85</f>
        <v>0</v>
      </c>
      <c r="E87" s="468">
        <f t="shared" si="24"/>
        <v>0</v>
      </c>
      <c r="F87" s="468">
        <f t="shared" si="24"/>
        <v>3048</v>
      </c>
      <c r="G87" s="468">
        <f t="shared" si="24"/>
        <v>0</v>
      </c>
      <c r="H87" s="468">
        <f t="shared" si="24"/>
        <v>0</v>
      </c>
      <c r="I87" s="468">
        <f t="shared" si="24"/>
        <v>841</v>
      </c>
      <c r="J87" s="468">
        <f t="shared" si="24"/>
        <v>0</v>
      </c>
      <c r="K87" s="468">
        <f t="shared" si="24"/>
        <v>0</v>
      </c>
      <c r="L87" s="468">
        <f t="shared" si="24"/>
        <v>0</v>
      </c>
      <c r="M87" s="328"/>
      <c r="N87" s="328"/>
      <c r="O87" s="328"/>
    </row>
    <row r="88" spans="1:15" ht="15">
      <c r="A88" s="458" t="s">
        <v>546</v>
      </c>
      <c r="B88" s="335" t="s">
        <v>492</v>
      </c>
      <c r="C88" s="349"/>
      <c r="D88" s="342"/>
      <c r="E88" s="339"/>
      <c r="F88" s="339"/>
      <c r="G88" s="339"/>
      <c r="H88" s="339"/>
      <c r="I88" s="339"/>
      <c r="J88" s="339"/>
      <c r="K88" s="339"/>
      <c r="L88" s="457"/>
      <c r="M88" s="328">
        <f t="shared" si="1"/>
        <v>0</v>
      </c>
      <c r="N88" s="328">
        <f>M88-C88</f>
        <v>0</v>
      </c>
      <c r="O88" s="363"/>
    </row>
    <row r="89" spans="1:15" s="317" customFormat="1" ht="15">
      <c r="A89" s="449" t="s">
        <v>48</v>
      </c>
      <c r="B89" s="343"/>
      <c r="C89" s="349">
        <f>SUM(D89:L89)</f>
        <v>53713</v>
      </c>
      <c r="D89" s="342">
        <v>31709</v>
      </c>
      <c r="E89" s="339">
        <v>5600</v>
      </c>
      <c r="F89" s="339">
        <v>13404</v>
      </c>
      <c r="G89" s="339"/>
      <c r="H89" s="339"/>
      <c r="I89" s="339">
        <v>3000</v>
      </c>
      <c r="J89" s="339"/>
      <c r="K89" s="339"/>
      <c r="L89" s="457"/>
      <c r="M89" s="328">
        <f t="shared" si="1"/>
        <v>53713</v>
      </c>
      <c r="N89" s="328">
        <f>M89-C89</f>
        <v>0</v>
      </c>
      <c r="O89" s="363"/>
    </row>
    <row r="90" spans="1:15" s="317" customFormat="1" ht="15">
      <c r="A90" s="449" t="s">
        <v>650</v>
      </c>
      <c r="B90" s="329"/>
      <c r="C90" s="349">
        <f>SUM(D90:L90)</f>
        <v>877</v>
      </c>
      <c r="D90" s="342"/>
      <c r="E90" s="339"/>
      <c r="F90" s="339">
        <v>877</v>
      </c>
      <c r="G90" s="339"/>
      <c r="H90" s="339"/>
      <c r="I90" s="339"/>
      <c r="J90" s="339"/>
      <c r="K90" s="339"/>
      <c r="L90" s="457"/>
      <c r="M90" s="328"/>
      <c r="N90" s="328"/>
      <c r="O90" s="365"/>
    </row>
    <row r="91" spans="1:15" s="317" customFormat="1" ht="15">
      <c r="A91" s="449" t="s">
        <v>642</v>
      </c>
      <c r="B91" s="329"/>
      <c r="C91" s="349">
        <f>SUM(D91:L91)</f>
        <v>877</v>
      </c>
      <c r="D91" s="342"/>
      <c r="E91" s="339"/>
      <c r="F91" s="339">
        <f>F90</f>
        <v>877</v>
      </c>
      <c r="G91" s="339"/>
      <c r="H91" s="339"/>
      <c r="I91" s="339"/>
      <c r="J91" s="339"/>
      <c r="K91" s="339"/>
      <c r="L91" s="457"/>
      <c r="M91" s="328"/>
      <c r="N91" s="328"/>
      <c r="O91" s="365"/>
    </row>
    <row r="92" spans="1:15" ht="15">
      <c r="A92" s="467" t="s">
        <v>574</v>
      </c>
      <c r="B92" s="413"/>
      <c r="C92" s="468">
        <f>C91+C89</f>
        <v>54590</v>
      </c>
      <c r="D92" s="468">
        <f aca="true" t="shared" si="25" ref="D92:L92">D91+D89</f>
        <v>31709</v>
      </c>
      <c r="E92" s="468">
        <f t="shared" si="25"/>
        <v>5600</v>
      </c>
      <c r="F92" s="468">
        <f t="shared" si="25"/>
        <v>14281</v>
      </c>
      <c r="G92" s="468">
        <f t="shared" si="25"/>
        <v>0</v>
      </c>
      <c r="H92" s="468">
        <f t="shared" si="25"/>
        <v>0</v>
      </c>
      <c r="I92" s="468">
        <f t="shared" si="25"/>
        <v>3000</v>
      </c>
      <c r="J92" s="468">
        <f t="shared" si="25"/>
        <v>0</v>
      </c>
      <c r="K92" s="468">
        <f t="shared" si="25"/>
        <v>0</v>
      </c>
      <c r="L92" s="468">
        <f t="shared" si="25"/>
        <v>0</v>
      </c>
      <c r="M92" s="328"/>
      <c r="N92" s="328"/>
      <c r="O92" s="328"/>
    </row>
    <row r="93" spans="1:15" s="358" customFormat="1" ht="15">
      <c r="A93" s="447" t="s">
        <v>508</v>
      </c>
      <c r="B93" s="441"/>
      <c r="C93" s="349"/>
      <c r="D93" s="459"/>
      <c r="E93" s="459"/>
      <c r="F93" s="459"/>
      <c r="G93" s="459"/>
      <c r="H93" s="459"/>
      <c r="I93" s="459"/>
      <c r="J93" s="459"/>
      <c r="K93" s="459"/>
      <c r="L93" s="460"/>
      <c r="M93" s="328">
        <f t="shared" si="1"/>
        <v>0</v>
      </c>
      <c r="N93" s="328">
        <f>M93-C93</f>
        <v>0</v>
      </c>
      <c r="O93" s="365"/>
    </row>
    <row r="94" spans="1:15" s="336" customFormat="1" ht="15">
      <c r="A94" s="449" t="s">
        <v>48</v>
      </c>
      <c r="B94" s="329"/>
      <c r="C94" s="349">
        <f>C98+C103+C108</f>
        <v>458961</v>
      </c>
      <c r="D94" s="349">
        <f aca="true" t="shared" si="26" ref="D94:I94">D98+D103+D108</f>
        <v>128112</v>
      </c>
      <c r="E94" s="349">
        <f t="shared" si="26"/>
        <v>25002</v>
      </c>
      <c r="F94" s="349">
        <f t="shared" si="26"/>
        <v>303311</v>
      </c>
      <c r="G94" s="349">
        <f t="shared" si="26"/>
        <v>0</v>
      </c>
      <c r="H94" s="349">
        <f t="shared" si="26"/>
        <v>0</v>
      </c>
      <c r="I94" s="349">
        <f t="shared" si="26"/>
        <v>2536</v>
      </c>
      <c r="J94" s="349">
        <f>J98+J103+J108</f>
        <v>0</v>
      </c>
      <c r="K94" s="349">
        <f>K98+K103+K108</f>
        <v>0</v>
      </c>
      <c r="L94" s="349">
        <f>L98+L103+L108</f>
        <v>0</v>
      </c>
      <c r="M94" s="328">
        <f t="shared" si="1"/>
        <v>458961</v>
      </c>
      <c r="N94" s="328">
        <f>M94-C94</f>
        <v>0</v>
      </c>
      <c r="O94" s="363"/>
    </row>
    <row r="95" spans="1:15" s="336" customFormat="1" ht="15">
      <c r="A95" s="449" t="s">
        <v>642</v>
      </c>
      <c r="B95" s="329"/>
      <c r="C95" s="349">
        <f>C100+C105+C109</f>
        <v>4781</v>
      </c>
      <c r="D95" s="349">
        <f aca="true" t="shared" si="27" ref="D95:L95">D99+D104+D109</f>
        <v>722</v>
      </c>
      <c r="E95" s="349">
        <f t="shared" si="27"/>
        <v>141</v>
      </c>
      <c r="F95" s="349">
        <f t="shared" si="27"/>
        <v>3537</v>
      </c>
      <c r="G95" s="349">
        <f t="shared" si="27"/>
        <v>0</v>
      </c>
      <c r="H95" s="349">
        <f t="shared" si="27"/>
        <v>0</v>
      </c>
      <c r="I95" s="349">
        <f t="shared" si="27"/>
        <v>381</v>
      </c>
      <c r="J95" s="349">
        <f t="shared" si="27"/>
        <v>0</v>
      </c>
      <c r="K95" s="349">
        <f t="shared" si="27"/>
        <v>0</v>
      </c>
      <c r="L95" s="349">
        <f t="shared" si="27"/>
        <v>0</v>
      </c>
      <c r="M95" s="328"/>
      <c r="N95" s="328"/>
      <c r="O95" s="365"/>
    </row>
    <row r="96" spans="1:15" ht="15">
      <c r="A96" s="467" t="s">
        <v>574</v>
      </c>
      <c r="B96" s="413"/>
      <c r="C96" s="468">
        <f>C101+C106+C110</f>
        <v>463742</v>
      </c>
      <c r="D96" s="468">
        <f aca="true" t="shared" si="28" ref="D96:L96">D101+D106+D110</f>
        <v>128834</v>
      </c>
      <c r="E96" s="468">
        <f t="shared" si="28"/>
        <v>25143</v>
      </c>
      <c r="F96" s="468">
        <f t="shared" si="28"/>
        <v>306848</v>
      </c>
      <c r="G96" s="468">
        <f t="shared" si="28"/>
        <v>0</v>
      </c>
      <c r="H96" s="468">
        <f t="shared" si="28"/>
        <v>0</v>
      </c>
      <c r="I96" s="468">
        <f t="shared" si="28"/>
        <v>2917</v>
      </c>
      <c r="J96" s="468">
        <f t="shared" si="28"/>
        <v>0</v>
      </c>
      <c r="K96" s="468">
        <f t="shared" si="28"/>
        <v>0</v>
      </c>
      <c r="L96" s="468">
        <f t="shared" si="28"/>
        <v>0</v>
      </c>
      <c r="M96" s="328"/>
      <c r="N96" s="328"/>
      <c r="O96" s="328"/>
    </row>
    <row r="97" spans="1:15" s="336" customFormat="1" ht="15">
      <c r="A97" s="461" t="s">
        <v>547</v>
      </c>
      <c r="B97" s="335" t="s">
        <v>492</v>
      </c>
      <c r="C97" s="349"/>
      <c r="D97" s="459"/>
      <c r="E97" s="459"/>
      <c r="F97" s="459"/>
      <c r="G97" s="459"/>
      <c r="H97" s="459"/>
      <c r="I97" s="459"/>
      <c r="J97" s="459"/>
      <c r="K97" s="459"/>
      <c r="L97" s="460"/>
      <c r="M97" s="328">
        <f t="shared" si="1"/>
        <v>0</v>
      </c>
      <c r="N97" s="328">
        <f>M97-C97</f>
        <v>0</v>
      </c>
      <c r="O97" s="365"/>
    </row>
    <row r="98" spans="1:17" ht="15">
      <c r="A98" s="449" t="s">
        <v>48</v>
      </c>
      <c r="B98" s="329"/>
      <c r="C98" s="349">
        <f>SUM(D98:L98)</f>
        <v>44875</v>
      </c>
      <c r="D98" s="349">
        <v>28823</v>
      </c>
      <c r="E98" s="349">
        <v>5492</v>
      </c>
      <c r="F98" s="349">
        <v>8439</v>
      </c>
      <c r="G98" s="349"/>
      <c r="H98" s="349"/>
      <c r="I98" s="349">
        <v>2121</v>
      </c>
      <c r="J98" s="349"/>
      <c r="K98" s="349"/>
      <c r="L98" s="448"/>
      <c r="M98" s="328">
        <f t="shared" si="1"/>
        <v>44875</v>
      </c>
      <c r="N98" s="328">
        <f>M98-C98</f>
        <v>0</v>
      </c>
      <c r="O98" s="363"/>
      <c r="Q98" s="316" t="s">
        <v>548</v>
      </c>
    </row>
    <row r="99" spans="1:15" ht="15">
      <c r="A99" s="449" t="s">
        <v>650</v>
      </c>
      <c r="B99" s="329"/>
      <c r="C99" s="349">
        <f>SUM(D99:L99)</f>
        <v>843</v>
      </c>
      <c r="D99" s="349"/>
      <c r="E99" s="349"/>
      <c r="F99" s="349">
        <v>462</v>
      </c>
      <c r="G99" s="349"/>
      <c r="H99" s="349"/>
      <c r="I99" s="349">
        <v>381</v>
      </c>
      <c r="J99" s="349"/>
      <c r="K99" s="349"/>
      <c r="L99" s="448"/>
      <c r="M99" s="328"/>
      <c r="N99" s="328"/>
      <c r="O99" s="365"/>
    </row>
    <row r="100" spans="1:15" ht="15">
      <c r="A100" s="449" t="s">
        <v>642</v>
      </c>
      <c r="B100" s="329"/>
      <c r="C100" s="349">
        <f>SUM(D100:L100)</f>
        <v>843</v>
      </c>
      <c r="D100" s="349"/>
      <c r="E100" s="349"/>
      <c r="F100" s="349">
        <f>F99</f>
        <v>462</v>
      </c>
      <c r="G100" s="349">
        <f>G99</f>
        <v>0</v>
      </c>
      <c r="H100" s="349">
        <f>H99</f>
        <v>0</v>
      </c>
      <c r="I100" s="349">
        <f>I99</f>
        <v>381</v>
      </c>
      <c r="J100" s="349"/>
      <c r="K100" s="349"/>
      <c r="L100" s="448"/>
      <c r="M100" s="328"/>
      <c r="N100" s="328"/>
      <c r="O100" s="365"/>
    </row>
    <row r="101" spans="1:15" ht="15">
      <c r="A101" s="467" t="s">
        <v>574</v>
      </c>
      <c r="B101" s="413"/>
      <c r="C101" s="468">
        <f>C100+C98</f>
        <v>45718</v>
      </c>
      <c r="D101" s="468">
        <f aca="true" t="shared" si="29" ref="D101:L101">D100+D98</f>
        <v>28823</v>
      </c>
      <c r="E101" s="468">
        <f t="shared" si="29"/>
        <v>5492</v>
      </c>
      <c r="F101" s="468">
        <f t="shared" si="29"/>
        <v>8901</v>
      </c>
      <c r="G101" s="468">
        <f t="shared" si="29"/>
        <v>0</v>
      </c>
      <c r="H101" s="468">
        <f t="shared" si="29"/>
        <v>0</v>
      </c>
      <c r="I101" s="468">
        <f t="shared" si="29"/>
        <v>2502</v>
      </c>
      <c r="J101" s="468">
        <f t="shared" si="29"/>
        <v>0</v>
      </c>
      <c r="K101" s="468">
        <f t="shared" si="29"/>
        <v>0</v>
      </c>
      <c r="L101" s="468">
        <f t="shared" si="29"/>
        <v>0</v>
      </c>
      <c r="M101" s="328"/>
      <c r="N101" s="328"/>
      <c r="O101" s="328"/>
    </row>
    <row r="102" spans="1:18" ht="15">
      <c r="A102" s="451" t="s">
        <v>549</v>
      </c>
      <c r="B102" s="337" t="s">
        <v>492</v>
      </c>
      <c r="C102" s="349"/>
      <c r="D102" s="349"/>
      <c r="E102" s="349"/>
      <c r="F102" s="349"/>
      <c r="G102" s="349"/>
      <c r="H102" s="349"/>
      <c r="I102" s="349"/>
      <c r="J102" s="349"/>
      <c r="K102" s="349"/>
      <c r="L102" s="448"/>
      <c r="M102" s="328">
        <f t="shared" si="1"/>
        <v>0</v>
      </c>
      <c r="N102" s="328">
        <f>M102-C102</f>
        <v>0</v>
      </c>
      <c r="O102" s="363"/>
      <c r="Q102" s="316">
        <v>7644</v>
      </c>
      <c r="R102" s="316" t="s">
        <v>550</v>
      </c>
    </row>
    <row r="103" spans="1:17" ht="15">
      <c r="A103" s="449" t="s">
        <v>48</v>
      </c>
      <c r="B103" s="329"/>
      <c r="C103" s="349">
        <f>SUM(D103:L103)</f>
        <v>29115</v>
      </c>
      <c r="D103" s="349">
        <v>21389</v>
      </c>
      <c r="E103" s="349">
        <v>4057</v>
      </c>
      <c r="F103" s="349">
        <v>3584</v>
      </c>
      <c r="G103" s="349"/>
      <c r="H103" s="349"/>
      <c r="I103" s="349">
        <v>85</v>
      </c>
      <c r="J103" s="349"/>
      <c r="K103" s="349"/>
      <c r="L103" s="448"/>
      <c r="M103" s="328">
        <f t="shared" si="1"/>
        <v>29115</v>
      </c>
      <c r="N103" s="328">
        <f>M103-C103</f>
        <v>0</v>
      </c>
      <c r="O103" s="363"/>
      <c r="Q103" s="316">
        <f>SUM(Q102:Q102)</f>
        <v>7644</v>
      </c>
    </row>
    <row r="104" spans="1:15" ht="15">
      <c r="A104" s="449" t="s">
        <v>652</v>
      </c>
      <c r="B104" s="329"/>
      <c r="C104" s="349">
        <f>SUM(D104:L104)</f>
        <v>100</v>
      </c>
      <c r="D104" s="349"/>
      <c r="E104" s="349"/>
      <c r="F104" s="349">
        <v>100</v>
      </c>
      <c r="G104" s="349"/>
      <c r="H104" s="349"/>
      <c r="I104" s="349"/>
      <c r="J104" s="349"/>
      <c r="K104" s="349"/>
      <c r="L104" s="448"/>
      <c r="M104" s="328"/>
      <c r="N104" s="328"/>
      <c r="O104" s="365"/>
    </row>
    <row r="105" spans="1:15" ht="15">
      <c r="A105" s="449" t="s">
        <v>642</v>
      </c>
      <c r="B105" s="329"/>
      <c r="C105" s="349">
        <f>SUM(D105:L105)</f>
        <v>100</v>
      </c>
      <c r="D105" s="349"/>
      <c r="E105" s="349"/>
      <c r="F105" s="349">
        <f>F104</f>
        <v>100</v>
      </c>
      <c r="G105" s="349"/>
      <c r="H105" s="349"/>
      <c r="I105" s="349"/>
      <c r="J105" s="349"/>
      <c r="K105" s="349"/>
      <c r="L105" s="448"/>
      <c r="M105" s="328"/>
      <c r="N105" s="328"/>
      <c r="O105" s="365"/>
    </row>
    <row r="106" spans="1:15" ht="15">
      <c r="A106" s="467" t="s">
        <v>574</v>
      </c>
      <c r="B106" s="413"/>
      <c r="C106" s="468">
        <f>C105+C103</f>
        <v>29215</v>
      </c>
      <c r="D106" s="468">
        <f aca="true" t="shared" si="30" ref="D106:L106">D105+D103</f>
        <v>21389</v>
      </c>
      <c r="E106" s="468">
        <f t="shared" si="30"/>
        <v>4057</v>
      </c>
      <c r="F106" s="468">
        <f t="shared" si="30"/>
        <v>3684</v>
      </c>
      <c r="G106" s="468">
        <f t="shared" si="30"/>
        <v>0</v>
      </c>
      <c r="H106" s="468">
        <f t="shared" si="30"/>
        <v>0</v>
      </c>
      <c r="I106" s="468">
        <f t="shared" si="30"/>
        <v>85</v>
      </c>
      <c r="J106" s="468">
        <f t="shared" si="30"/>
        <v>0</v>
      </c>
      <c r="K106" s="468">
        <f t="shared" si="30"/>
        <v>0</v>
      </c>
      <c r="L106" s="468">
        <f t="shared" si="30"/>
        <v>0</v>
      </c>
      <c r="M106" s="328"/>
      <c r="N106" s="328"/>
      <c r="O106" s="328"/>
    </row>
    <row r="107" spans="1:18" ht="15">
      <c r="A107" s="462" t="s">
        <v>551</v>
      </c>
      <c r="B107" s="442"/>
      <c r="C107" s="349"/>
      <c r="D107" s="349"/>
      <c r="E107" s="349"/>
      <c r="F107" s="349"/>
      <c r="G107" s="349"/>
      <c r="H107" s="349"/>
      <c r="I107" s="349"/>
      <c r="J107" s="349"/>
      <c r="K107" s="349"/>
      <c r="L107" s="448"/>
      <c r="M107" s="328">
        <f t="shared" si="1"/>
        <v>0</v>
      </c>
      <c r="N107" s="328">
        <f>M107-C107</f>
        <v>0</v>
      </c>
      <c r="O107" s="363"/>
      <c r="Q107" s="336">
        <v>885</v>
      </c>
      <c r="R107" s="336" t="s">
        <v>552</v>
      </c>
    </row>
    <row r="108" spans="1:18" s="333" customFormat="1" ht="15">
      <c r="A108" s="449" t="s">
        <v>48</v>
      </c>
      <c r="B108" s="329"/>
      <c r="C108" s="349">
        <f aca="true" t="shared" si="31" ref="C108:L108">C112+C117+C121+C125+C129+C133+C137+C141+C145+C149+C153+C157+C161+C165+C169+C173+C177+C182++C187+C191+C195+C199+C203</f>
        <v>384971</v>
      </c>
      <c r="D108" s="349">
        <f t="shared" si="31"/>
        <v>77900</v>
      </c>
      <c r="E108" s="349">
        <f t="shared" si="31"/>
        <v>15453</v>
      </c>
      <c r="F108" s="349">
        <f t="shared" si="31"/>
        <v>291288</v>
      </c>
      <c r="G108" s="349">
        <f t="shared" si="31"/>
        <v>0</v>
      </c>
      <c r="H108" s="349">
        <f t="shared" si="31"/>
        <v>0</v>
      </c>
      <c r="I108" s="349">
        <f t="shared" si="31"/>
        <v>330</v>
      </c>
      <c r="J108" s="349">
        <f t="shared" si="31"/>
        <v>0</v>
      </c>
      <c r="K108" s="349">
        <f t="shared" si="31"/>
        <v>0</v>
      </c>
      <c r="L108" s="349">
        <f t="shared" si="31"/>
        <v>0</v>
      </c>
      <c r="M108" s="328">
        <f t="shared" si="1"/>
        <v>384971</v>
      </c>
      <c r="N108" s="328">
        <f>M108-C108</f>
        <v>0</v>
      </c>
      <c r="O108" s="363"/>
      <c r="Q108" s="333">
        <v>1422</v>
      </c>
      <c r="R108" s="333" t="s">
        <v>553</v>
      </c>
    </row>
    <row r="109" spans="1:15" s="336" customFormat="1" ht="15">
      <c r="A109" s="449" t="s">
        <v>642</v>
      </c>
      <c r="B109" s="329"/>
      <c r="C109" s="349">
        <f>C114+C118+C122+C126+C130+C134+C138+C142+C146+C150+C154+C158+C162+C166+C170+C174+C179+C184++C188+C192+C196+C200+C204</f>
        <v>3838</v>
      </c>
      <c r="D109" s="349">
        <f aca="true" t="shared" si="32" ref="D109:L109">D114+D118+D122+D126+D130+D134+D138+D142+D146+D150+D154+D158+D162+D166+D170+D174+D179+D184++D188+D192+D196+D200+D204</f>
        <v>722</v>
      </c>
      <c r="E109" s="349">
        <f t="shared" si="32"/>
        <v>141</v>
      </c>
      <c r="F109" s="349">
        <f t="shared" si="32"/>
        <v>2975</v>
      </c>
      <c r="G109" s="349">
        <f t="shared" si="32"/>
        <v>0</v>
      </c>
      <c r="H109" s="349">
        <f t="shared" si="32"/>
        <v>0</v>
      </c>
      <c r="I109" s="349">
        <f t="shared" si="32"/>
        <v>0</v>
      </c>
      <c r="J109" s="349">
        <f t="shared" si="32"/>
        <v>0</v>
      </c>
      <c r="K109" s="349">
        <f t="shared" si="32"/>
        <v>0</v>
      </c>
      <c r="L109" s="349">
        <f t="shared" si="32"/>
        <v>0</v>
      </c>
      <c r="M109" s="328"/>
      <c r="N109" s="328"/>
      <c r="O109" s="365"/>
    </row>
    <row r="110" spans="1:15" ht="15">
      <c r="A110" s="467" t="s">
        <v>574</v>
      </c>
      <c r="B110" s="413"/>
      <c r="C110" s="468">
        <f>C109+C108</f>
        <v>388809</v>
      </c>
      <c r="D110" s="468">
        <f aca="true" t="shared" si="33" ref="D110:L110">D109+D108</f>
        <v>78622</v>
      </c>
      <c r="E110" s="468">
        <f t="shared" si="33"/>
        <v>15594</v>
      </c>
      <c r="F110" s="468">
        <f t="shared" si="33"/>
        <v>294263</v>
      </c>
      <c r="G110" s="468">
        <f t="shared" si="33"/>
        <v>0</v>
      </c>
      <c r="H110" s="468">
        <f t="shared" si="33"/>
        <v>0</v>
      </c>
      <c r="I110" s="468">
        <f t="shared" si="33"/>
        <v>330</v>
      </c>
      <c r="J110" s="468">
        <f t="shared" si="33"/>
        <v>0</v>
      </c>
      <c r="K110" s="468">
        <f t="shared" si="33"/>
        <v>0</v>
      </c>
      <c r="L110" s="468">
        <f t="shared" si="33"/>
        <v>0</v>
      </c>
      <c r="M110" s="328"/>
      <c r="N110" s="328"/>
      <c r="O110" s="328"/>
    </row>
    <row r="111" spans="1:15" s="336" customFormat="1" ht="15">
      <c r="A111" s="462" t="s">
        <v>512</v>
      </c>
      <c r="B111" s="443" t="s">
        <v>492</v>
      </c>
      <c r="C111" s="349"/>
      <c r="D111" s="349"/>
      <c r="E111" s="349"/>
      <c r="F111" s="349"/>
      <c r="G111" s="349"/>
      <c r="H111" s="349"/>
      <c r="I111" s="349"/>
      <c r="J111" s="349"/>
      <c r="K111" s="349"/>
      <c r="L111" s="448"/>
      <c r="M111" s="328">
        <f t="shared" si="1"/>
        <v>0</v>
      </c>
      <c r="N111" s="328">
        <f>M111-C111</f>
        <v>0</v>
      </c>
      <c r="O111" s="365"/>
    </row>
    <row r="112" spans="1:15" s="336" customFormat="1" ht="15">
      <c r="A112" s="449" t="s">
        <v>48</v>
      </c>
      <c r="B112" s="329"/>
      <c r="C112" s="349">
        <f>SUM(D112:L112)</f>
        <v>38325</v>
      </c>
      <c r="D112" s="349">
        <v>18277</v>
      </c>
      <c r="E112" s="349">
        <v>3594</v>
      </c>
      <c r="F112" s="349">
        <v>16454</v>
      </c>
      <c r="G112" s="349"/>
      <c r="H112" s="349"/>
      <c r="I112" s="349"/>
      <c r="J112" s="349"/>
      <c r="K112" s="349"/>
      <c r="L112" s="448"/>
      <c r="M112" s="328">
        <f t="shared" si="1"/>
        <v>38325</v>
      </c>
      <c r="N112" s="328">
        <f>M112-C112</f>
        <v>0</v>
      </c>
      <c r="O112" s="363"/>
    </row>
    <row r="113" spans="1:15" s="336" customFormat="1" ht="15">
      <c r="A113" s="449" t="s">
        <v>651</v>
      </c>
      <c r="B113" s="329"/>
      <c r="C113" s="349">
        <f>SUM(D113:L113)</f>
        <v>863</v>
      </c>
      <c r="D113" s="349">
        <v>722</v>
      </c>
      <c r="E113" s="349">
        <v>141</v>
      </c>
      <c r="F113" s="349"/>
      <c r="G113" s="349"/>
      <c r="H113" s="349"/>
      <c r="I113" s="349"/>
      <c r="J113" s="349"/>
      <c r="K113" s="349"/>
      <c r="L113" s="448"/>
      <c r="M113" s="328"/>
      <c r="N113" s="328"/>
      <c r="O113" s="365"/>
    </row>
    <row r="114" spans="1:15" s="336" customFormat="1" ht="15">
      <c r="A114" s="449" t="s">
        <v>642</v>
      </c>
      <c r="B114" s="329"/>
      <c r="C114" s="349">
        <f>SUM(D114:L114)</f>
        <v>863</v>
      </c>
      <c r="D114" s="349">
        <f>D113</f>
        <v>722</v>
      </c>
      <c r="E114" s="349">
        <f>E113</f>
        <v>141</v>
      </c>
      <c r="F114" s="349"/>
      <c r="G114" s="349"/>
      <c r="H114" s="349"/>
      <c r="I114" s="349"/>
      <c r="J114" s="349"/>
      <c r="K114" s="349"/>
      <c r="L114" s="448"/>
      <c r="M114" s="328"/>
      <c r="N114" s="328"/>
      <c r="O114" s="365"/>
    </row>
    <row r="115" spans="1:15" ht="15">
      <c r="A115" s="467" t="s">
        <v>574</v>
      </c>
      <c r="B115" s="413"/>
      <c r="C115" s="468">
        <f>C114+C112</f>
        <v>39188</v>
      </c>
      <c r="D115" s="468">
        <f aca="true" t="shared" si="34" ref="D115:L115">D114+D112</f>
        <v>18999</v>
      </c>
      <c r="E115" s="468">
        <f t="shared" si="34"/>
        <v>3735</v>
      </c>
      <c r="F115" s="468">
        <f t="shared" si="34"/>
        <v>16454</v>
      </c>
      <c r="G115" s="468">
        <f t="shared" si="34"/>
        <v>0</v>
      </c>
      <c r="H115" s="468">
        <f t="shared" si="34"/>
        <v>0</v>
      </c>
      <c r="I115" s="468">
        <f t="shared" si="34"/>
        <v>0</v>
      </c>
      <c r="J115" s="468">
        <f t="shared" si="34"/>
        <v>0</v>
      </c>
      <c r="K115" s="468">
        <f t="shared" si="34"/>
        <v>0</v>
      </c>
      <c r="L115" s="468">
        <f t="shared" si="34"/>
        <v>0</v>
      </c>
      <c r="M115" s="328"/>
      <c r="N115" s="328"/>
      <c r="O115" s="328"/>
    </row>
    <row r="116" spans="1:15" ht="15">
      <c r="A116" s="451" t="s">
        <v>513</v>
      </c>
      <c r="B116" s="335" t="s">
        <v>492</v>
      </c>
      <c r="C116" s="349"/>
      <c r="D116" s="349"/>
      <c r="E116" s="349"/>
      <c r="F116" s="349"/>
      <c r="G116" s="349"/>
      <c r="H116" s="349"/>
      <c r="I116" s="349"/>
      <c r="J116" s="349"/>
      <c r="K116" s="349"/>
      <c r="L116" s="448"/>
      <c r="M116" s="328">
        <f t="shared" si="1"/>
        <v>0</v>
      </c>
      <c r="N116" s="328">
        <f>M116-C116</f>
        <v>0</v>
      </c>
      <c r="O116" s="363"/>
    </row>
    <row r="117" spans="1:15" s="336" customFormat="1" ht="15">
      <c r="A117" s="449" t="s">
        <v>48</v>
      </c>
      <c r="B117" s="329"/>
      <c r="C117" s="349">
        <f>SUM(D117:L117)</f>
        <v>10330</v>
      </c>
      <c r="D117" s="349">
        <v>1776</v>
      </c>
      <c r="E117" s="349">
        <v>384</v>
      </c>
      <c r="F117" s="349">
        <v>8170</v>
      </c>
      <c r="G117" s="349"/>
      <c r="H117" s="349"/>
      <c r="I117" s="349"/>
      <c r="J117" s="349"/>
      <c r="K117" s="349"/>
      <c r="L117" s="448"/>
      <c r="M117" s="328">
        <f t="shared" si="1"/>
        <v>10330</v>
      </c>
      <c r="N117" s="328">
        <f>M117-C117</f>
        <v>0</v>
      </c>
      <c r="O117" s="363"/>
    </row>
    <row r="118" spans="1:15" s="336" customFormat="1" ht="15">
      <c r="A118" s="449" t="s">
        <v>642</v>
      </c>
      <c r="B118" s="329"/>
      <c r="C118" s="349">
        <f>SUM(D118:L118)</f>
        <v>0</v>
      </c>
      <c r="D118" s="349"/>
      <c r="E118" s="349"/>
      <c r="F118" s="349"/>
      <c r="G118" s="349"/>
      <c r="H118" s="349"/>
      <c r="I118" s="349"/>
      <c r="J118" s="349"/>
      <c r="K118" s="349"/>
      <c r="L118" s="448"/>
      <c r="M118" s="328"/>
      <c r="N118" s="328"/>
      <c r="O118" s="365"/>
    </row>
    <row r="119" spans="1:15" ht="15">
      <c r="A119" s="467" t="s">
        <v>574</v>
      </c>
      <c r="B119" s="413"/>
      <c r="C119" s="468">
        <f>C118+C117</f>
        <v>10330</v>
      </c>
      <c r="D119" s="468">
        <f aca="true" t="shared" si="35" ref="D119:L119">D118+D117</f>
        <v>1776</v>
      </c>
      <c r="E119" s="468">
        <f t="shared" si="35"/>
        <v>384</v>
      </c>
      <c r="F119" s="468">
        <f t="shared" si="35"/>
        <v>8170</v>
      </c>
      <c r="G119" s="468">
        <f t="shared" si="35"/>
        <v>0</v>
      </c>
      <c r="H119" s="468">
        <f t="shared" si="35"/>
        <v>0</v>
      </c>
      <c r="I119" s="468">
        <f t="shared" si="35"/>
        <v>0</v>
      </c>
      <c r="J119" s="468">
        <f t="shared" si="35"/>
        <v>0</v>
      </c>
      <c r="K119" s="468">
        <f t="shared" si="35"/>
        <v>0</v>
      </c>
      <c r="L119" s="468">
        <f t="shared" si="35"/>
        <v>0</v>
      </c>
      <c r="M119" s="328"/>
      <c r="N119" s="328"/>
      <c r="O119" s="328"/>
    </row>
    <row r="120" spans="1:15" ht="15">
      <c r="A120" s="451" t="s">
        <v>514</v>
      </c>
      <c r="B120" s="335" t="s">
        <v>492</v>
      </c>
      <c r="C120" s="349"/>
      <c r="D120" s="349"/>
      <c r="E120" s="349"/>
      <c r="F120" s="349"/>
      <c r="G120" s="349"/>
      <c r="H120" s="349"/>
      <c r="I120" s="349"/>
      <c r="J120" s="349"/>
      <c r="K120" s="349"/>
      <c r="L120" s="448"/>
      <c r="M120" s="328">
        <f t="shared" si="1"/>
        <v>0</v>
      </c>
      <c r="N120" s="328">
        <f>M120-C120</f>
        <v>0</v>
      </c>
      <c r="O120" s="363"/>
    </row>
    <row r="121" spans="1:15" s="336" customFormat="1" ht="15">
      <c r="A121" s="449" t="s">
        <v>48</v>
      </c>
      <c r="B121" s="329"/>
      <c r="C121" s="349">
        <f>SUM(D121:L121)</f>
        <v>10531</v>
      </c>
      <c r="D121" s="349">
        <v>4458</v>
      </c>
      <c r="E121" s="349">
        <v>888</v>
      </c>
      <c r="F121" s="349">
        <v>5185</v>
      </c>
      <c r="G121" s="349"/>
      <c r="H121" s="349"/>
      <c r="I121" s="349"/>
      <c r="J121" s="349"/>
      <c r="K121" s="349"/>
      <c r="L121" s="448"/>
      <c r="M121" s="328">
        <f t="shared" si="1"/>
        <v>10531</v>
      </c>
      <c r="N121" s="328">
        <f>M121-C121</f>
        <v>0</v>
      </c>
      <c r="O121" s="363"/>
    </row>
    <row r="122" spans="1:15" s="336" customFormat="1" ht="15">
      <c r="A122" s="449" t="s">
        <v>642</v>
      </c>
      <c r="B122" s="329"/>
      <c r="C122" s="349">
        <f>SUM(D122:L122)</f>
        <v>0</v>
      </c>
      <c r="D122" s="349"/>
      <c r="E122" s="349"/>
      <c r="F122" s="349"/>
      <c r="G122" s="349"/>
      <c r="H122" s="349"/>
      <c r="I122" s="349"/>
      <c r="J122" s="349"/>
      <c r="K122" s="349"/>
      <c r="L122" s="448"/>
      <c r="M122" s="328"/>
      <c r="N122" s="328"/>
      <c r="O122" s="365"/>
    </row>
    <row r="123" spans="1:15" ht="15">
      <c r="A123" s="467" t="s">
        <v>574</v>
      </c>
      <c r="B123" s="413"/>
      <c r="C123" s="468">
        <f>C122+C121</f>
        <v>10531</v>
      </c>
      <c r="D123" s="468">
        <f aca="true" t="shared" si="36" ref="D123:L123">D122+D121</f>
        <v>4458</v>
      </c>
      <c r="E123" s="468">
        <f t="shared" si="36"/>
        <v>888</v>
      </c>
      <c r="F123" s="468">
        <f t="shared" si="36"/>
        <v>5185</v>
      </c>
      <c r="G123" s="468">
        <f t="shared" si="36"/>
        <v>0</v>
      </c>
      <c r="H123" s="468">
        <f t="shared" si="36"/>
        <v>0</v>
      </c>
      <c r="I123" s="468">
        <f t="shared" si="36"/>
        <v>0</v>
      </c>
      <c r="J123" s="468">
        <f t="shared" si="36"/>
        <v>0</v>
      </c>
      <c r="K123" s="468">
        <f t="shared" si="36"/>
        <v>0</v>
      </c>
      <c r="L123" s="468">
        <f t="shared" si="36"/>
        <v>0</v>
      </c>
      <c r="M123" s="328"/>
      <c r="N123" s="328"/>
      <c r="O123" s="328"/>
    </row>
    <row r="124" spans="1:15" ht="15">
      <c r="A124" s="451" t="s">
        <v>515</v>
      </c>
      <c r="B124" s="335" t="s">
        <v>492</v>
      </c>
      <c r="C124" s="349"/>
      <c r="D124" s="349"/>
      <c r="E124" s="349"/>
      <c r="F124" s="349"/>
      <c r="G124" s="349"/>
      <c r="H124" s="349"/>
      <c r="I124" s="349"/>
      <c r="J124" s="349"/>
      <c r="K124" s="349"/>
      <c r="L124" s="448"/>
      <c r="M124" s="328">
        <f t="shared" si="1"/>
        <v>0</v>
      </c>
      <c r="N124" s="328">
        <f>M124-C124</f>
        <v>0</v>
      </c>
      <c r="O124" s="363"/>
    </row>
    <row r="125" spans="1:15" s="336" customFormat="1" ht="15">
      <c r="A125" s="449" t="s">
        <v>48</v>
      </c>
      <c r="B125" s="329"/>
      <c r="C125" s="349">
        <f>SUM(D125:L125)</f>
        <v>9601</v>
      </c>
      <c r="D125" s="349">
        <v>4458</v>
      </c>
      <c r="E125" s="349">
        <v>888</v>
      </c>
      <c r="F125" s="349">
        <v>4255</v>
      </c>
      <c r="G125" s="349"/>
      <c r="H125" s="349"/>
      <c r="I125" s="349"/>
      <c r="J125" s="349"/>
      <c r="K125" s="349"/>
      <c r="L125" s="448"/>
      <c r="M125" s="328">
        <f t="shared" si="1"/>
        <v>9601</v>
      </c>
      <c r="N125" s="328">
        <f>M125-C125</f>
        <v>0</v>
      </c>
      <c r="O125" s="363"/>
    </row>
    <row r="126" spans="1:15" s="336" customFormat="1" ht="15">
      <c r="A126" s="449" t="s">
        <v>642</v>
      </c>
      <c r="B126" s="329"/>
      <c r="C126" s="349">
        <f>SUM(D126:L126)</f>
        <v>0</v>
      </c>
      <c r="D126" s="349"/>
      <c r="E126" s="349"/>
      <c r="F126" s="349"/>
      <c r="G126" s="349"/>
      <c r="H126" s="349"/>
      <c r="I126" s="349"/>
      <c r="J126" s="349"/>
      <c r="K126" s="349"/>
      <c r="L126" s="448"/>
      <c r="M126" s="328"/>
      <c r="N126" s="328"/>
      <c r="O126" s="365"/>
    </row>
    <row r="127" spans="1:15" ht="15">
      <c r="A127" s="467" t="s">
        <v>574</v>
      </c>
      <c r="B127" s="413"/>
      <c r="C127" s="468">
        <f aca="true" t="shared" si="37" ref="C127:L127">C126+C125</f>
        <v>9601</v>
      </c>
      <c r="D127" s="468">
        <f t="shared" si="37"/>
        <v>4458</v>
      </c>
      <c r="E127" s="468">
        <f t="shared" si="37"/>
        <v>888</v>
      </c>
      <c r="F127" s="468">
        <f t="shared" si="37"/>
        <v>4255</v>
      </c>
      <c r="G127" s="468">
        <f t="shared" si="37"/>
        <v>0</v>
      </c>
      <c r="H127" s="468">
        <f t="shared" si="37"/>
        <v>0</v>
      </c>
      <c r="I127" s="468">
        <f t="shared" si="37"/>
        <v>0</v>
      </c>
      <c r="J127" s="468">
        <f t="shared" si="37"/>
        <v>0</v>
      </c>
      <c r="K127" s="468">
        <f t="shared" si="37"/>
        <v>0</v>
      </c>
      <c r="L127" s="468">
        <f t="shared" si="37"/>
        <v>0</v>
      </c>
      <c r="M127" s="328"/>
      <c r="N127" s="328"/>
      <c r="O127" s="328"/>
    </row>
    <row r="128" spans="1:15" ht="15">
      <c r="A128" s="451" t="s">
        <v>516</v>
      </c>
      <c r="B128" s="335" t="s">
        <v>492</v>
      </c>
      <c r="C128" s="349"/>
      <c r="D128" s="349"/>
      <c r="E128" s="349"/>
      <c r="F128" s="349"/>
      <c r="G128" s="349"/>
      <c r="H128" s="349"/>
      <c r="I128" s="349"/>
      <c r="J128" s="349"/>
      <c r="K128" s="349"/>
      <c r="L128" s="448"/>
      <c r="M128" s="328">
        <f t="shared" si="1"/>
        <v>0</v>
      </c>
      <c r="N128" s="328">
        <f>M128-C128</f>
        <v>0</v>
      </c>
      <c r="O128" s="363"/>
    </row>
    <row r="129" spans="1:15" s="336" customFormat="1" ht="15">
      <c r="A129" s="449" t="s">
        <v>48</v>
      </c>
      <c r="B129" s="329"/>
      <c r="C129" s="349">
        <f>SUM(D129:L129)</f>
        <v>12070</v>
      </c>
      <c r="D129" s="349">
        <v>4485</v>
      </c>
      <c r="E129" s="349">
        <v>892</v>
      </c>
      <c r="F129" s="349">
        <v>6693</v>
      </c>
      <c r="G129" s="349"/>
      <c r="H129" s="349"/>
      <c r="I129" s="349"/>
      <c r="J129" s="349"/>
      <c r="K129" s="349"/>
      <c r="L129" s="448"/>
      <c r="M129" s="328">
        <f t="shared" si="1"/>
        <v>12070</v>
      </c>
      <c r="N129" s="328">
        <f>M129-C129</f>
        <v>0</v>
      </c>
      <c r="O129" s="363"/>
    </row>
    <row r="130" spans="1:15" s="336" customFormat="1" ht="15">
      <c r="A130" s="449" t="s">
        <v>642</v>
      </c>
      <c r="B130" s="329"/>
      <c r="C130" s="349">
        <f>SUM(D130:L130)</f>
        <v>0</v>
      </c>
      <c r="D130" s="349"/>
      <c r="E130" s="349"/>
      <c r="F130" s="349"/>
      <c r="G130" s="349"/>
      <c r="H130" s="349"/>
      <c r="I130" s="349"/>
      <c r="J130" s="349"/>
      <c r="K130" s="349"/>
      <c r="L130" s="448"/>
      <c r="M130" s="328"/>
      <c r="N130" s="328"/>
      <c r="O130" s="365"/>
    </row>
    <row r="131" spans="1:15" ht="15">
      <c r="A131" s="467" t="s">
        <v>574</v>
      </c>
      <c r="B131" s="413"/>
      <c r="C131" s="468">
        <f aca="true" t="shared" si="38" ref="C131:L131">C130+C129</f>
        <v>12070</v>
      </c>
      <c r="D131" s="468">
        <f t="shared" si="38"/>
        <v>4485</v>
      </c>
      <c r="E131" s="468">
        <f t="shared" si="38"/>
        <v>892</v>
      </c>
      <c r="F131" s="468">
        <f t="shared" si="38"/>
        <v>6693</v>
      </c>
      <c r="G131" s="468">
        <f t="shared" si="38"/>
        <v>0</v>
      </c>
      <c r="H131" s="468">
        <f t="shared" si="38"/>
        <v>0</v>
      </c>
      <c r="I131" s="468">
        <f t="shared" si="38"/>
        <v>0</v>
      </c>
      <c r="J131" s="468">
        <f t="shared" si="38"/>
        <v>0</v>
      </c>
      <c r="K131" s="468">
        <f t="shared" si="38"/>
        <v>0</v>
      </c>
      <c r="L131" s="468">
        <f t="shared" si="38"/>
        <v>0</v>
      </c>
      <c r="M131" s="328"/>
      <c r="N131" s="328"/>
      <c r="O131" s="328"/>
    </row>
    <row r="132" spans="1:15" ht="15">
      <c r="A132" s="451" t="s">
        <v>517</v>
      </c>
      <c r="B132" s="335" t="s">
        <v>492</v>
      </c>
      <c r="C132" s="349"/>
      <c r="D132" s="349"/>
      <c r="E132" s="349"/>
      <c r="F132" s="349"/>
      <c r="G132" s="349"/>
      <c r="H132" s="349"/>
      <c r="I132" s="349"/>
      <c r="J132" s="349"/>
      <c r="K132" s="349"/>
      <c r="L132" s="448"/>
      <c r="M132" s="328">
        <f t="shared" si="1"/>
        <v>0</v>
      </c>
      <c r="N132" s="328">
        <f>M132-C132</f>
        <v>0</v>
      </c>
      <c r="O132" s="363"/>
    </row>
    <row r="133" spans="1:15" s="336" customFormat="1" ht="15">
      <c r="A133" s="449" t="s">
        <v>48</v>
      </c>
      <c r="B133" s="329"/>
      <c r="C133" s="349">
        <f>SUM(D133:L133)</f>
        <v>26136</v>
      </c>
      <c r="D133" s="349">
        <v>420</v>
      </c>
      <c r="E133" s="349">
        <v>79</v>
      </c>
      <c r="F133" s="349">
        <v>25637</v>
      </c>
      <c r="G133" s="349"/>
      <c r="H133" s="349"/>
      <c r="I133" s="349"/>
      <c r="J133" s="349"/>
      <c r="K133" s="349"/>
      <c r="L133" s="448"/>
      <c r="M133" s="328">
        <f t="shared" si="1"/>
        <v>26136</v>
      </c>
      <c r="N133" s="328">
        <f>M133-C133</f>
        <v>0</v>
      </c>
      <c r="O133" s="363"/>
    </row>
    <row r="134" spans="1:15" s="336" customFormat="1" ht="15">
      <c r="A134" s="449" t="s">
        <v>642</v>
      </c>
      <c r="B134" s="329"/>
      <c r="C134" s="349">
        <f>SUM(D134:L134)</f>
        <v>0</v>
      </c>
      <c r="D134" s="349"/>
      <c r="E134" s="349"/>
      <c r="F134" s="349"/>
      <c r="G134" s="349"/>
      <c r="H134" s="349"/>
      <c r="I134" s="349"/>
      <c r="J134" s="349"/>
      <c r="K134" s="349"/>
      <c r="L134" s="448"/>
      <c r="M134" s="328"/>
      <c r="N134" s="328"/>
      <c r="O134" s="365"/>
    </row>
    <row r="135" spans="1:15" ht="15">
      <c r="A135" s="467" t="s">
        <v>574</v>
      </c>
      <c r="B135" s="413"/>
      <c r="C135" s="468">
        <f aca="true" t="shared" si="39" ref="C135:L135">C134+C133</f>
        <v>26136</v>
      </c>
      <c r="D135" s="468">
        <f t="shared" si="39"/>
        <v>420</v>
      </c>
      <c r="E135" s="468">
        <f t="shared" si="39"/>
        <v>79</v>
      </c>
      <c r="F135" s="468">
        <f t="shared" si="39"/>
        <v>25637</v>
      </c>
      <c r="G135" s="468">
        <f t="shared" si="39"/>
        <v>0</v>
      </c>
      <c r="H135" s="468">
        <f t="shared" si="39"/>
        <v>0</v>
      </c>
      <c r="I135" s="468">
        <f t="shared" si="39"/>
        <v>0</v>
      </c>
      <c r="J135" s="468">
        <f t="shared" si="39"/>
        <v>0</v>
      </c>
      <c r="K135" s="468">
        <f t="shared" si="39"/>
        <v>0</v>
      </c>
      <c r="L135" s="468">
        <f t="shared" si="39"/>
        <v>0</v>
      </c>
      <c r="M135" s="328"/>
      <c r="N135" s="328"/>
      <c r="O135" s="328"/>
    </row>
    <row r="136" spans="1:15" ht="15">
      <c r="A136" s="451" t="s">
        <v>518</v>
      </c>
      <c r="B136" s="335" t="s">
        <v>492</v>
      </c>
      <c r="C136" s="349"/>
      <c r="D136" s="349"/>
      <c r="E136" s="349"/>
      <c r="F136" s="349"/>
      <c r="G136" s="349"/>
      <c r="H136" s="349"/>
      <c r="I136" s="349"/>
      <c r="J136" s="349"/>
      <c r="K136" s="349"/>
      <c r="L136" s="448"/>
      <c r="M136" s="328">
        <f t="shared" si="1"/>
        <v>0</v>
      </c>
      <c r="N136" s="328">
        <f>M136-C136</f>
        <v>0</v>
      </c>
      <c r="O136" s="363"/>
    </row>
    <row r="137" spans="1:15" s="336" customFormat="1" ht="15">
      <c r="A137" s="449" t="s">
        <v>48</v>
      </c>
      <c r="B137" s="329"/>
      <c r="C137" s="349">
        <f>SUM(D137:L137)</f>
        <v>25766</v>
      </c>
      <c r="D137" s="349">
        <v>420</v>
      </c>
      <c r="E137" s="349">
        <v>79</v>
      </c>
      <c r="F137" s="349">
        <v>25267</v>
      </c>
      <c r="G137" s="349"/>
      <c r="H137" s="349"/>
      <c r="I137" s="349"/>
      <c r="J137" s="349"/>
      <c r="K137" s="349"/>
      <c r="L137" s="448"/>
      <c r="M137" s="328">
        <f t="shared" si="1"/>
        <v>25766</v>
      </c>
      <c r="N137" s="328">
        <f>M137-C137</f>
        <v>0</v>
      </c>
      <c r="O137" s="363"/>
    </row>
    <row r="138" spans="1:15" s="336" customFormat="1" ht="15">
      <c r="A138" s="449" t="s">
        <v>642</v>
      </c>
      <c r="B138" s="329"/>
      <c r="C138" s="349">
        <f>SUM(D138:L138)</f>
        <v>0</v>
      </c>
      <c r="D138" s="349"/>
      <c r="E138" s="349"/>
      <c r="F138" s="349"/>
      <c r="G138" s="349"/>
      <c r="H138" s="349"/>
      <c r="I138" s="349"/>
      <c r="J138" s="349"/>
      <c r="K138" s="349"/>
      <c r="L138" s="448"/>
      <c r="M138" s="328"/>
      <c r="N138" s="328"/>
      <c r="O138" s="365"/>
    </row>
    <row r="139" spans="1:15" ht="15">
      <c r="A139" s="467" t="s">
        <v>574</v>
      </c>
      <c r="B139" s="413"/>
      <c r="C139" s="468">
        <f aca="true" t="shared" si="40" ref="C139:L139">C138+C137</f>
        <v>25766</v>
      </c>
      <c r="D139" s="468">
        <f t="shared" si="40"/>
        <v>420</v>
      </c>
      <c r="E139" s="468">
        <f t="shared" si="40"/>
        <v>79</v>
      </c>
      <c r="F139" s="468">
        <f t="shared" si="40"/>
        <v>25267</v>
      </c>
      <c r="G139" s="468">
        <f t="shared" si="40"/>
        <v>0</v>
      </c>
      <c r="H139" s="468">
        <f t="shared" si="40"/>
        <v>0</v>
      </c>
      <c r="I139" s="468">
        <f t="shared" si="40"/>
        <v>0</v>
      </c>
      <c r="J139" s="468">
        <f t="shared" si="40"/>
        <v>0</v>
      </c>
      <c r="K139" s="468">
        <f t="shared" si="40"/>
        <v>0</v>
      </c>
      <c r="L139" s="468">
        <f t="shared" si="40"/>
        <v>0</v>
      </c>
      <c r="M139" s="328"/>
      <c r="N139" s="328"/>
      <c r="O139" s="328"/>
    </row>
    <row r="140" spans="1:15" ht="15">
      <c r="A140" s="451" t="s">
        <v>519</v>
      </c>
      <c r="B140" s="335" t="s">
        <v>492</v>
      </c>
      <c r="C140" s="349"/>
      <c r="D140" s="349"/>
      <c r="E140" s="349"/>
      <c r="F140" s="349"/>
      <c r="G140" s="349"/>
      <c r="H140" s="349"/>
      <c r="I140" s="349"/>
      <c r="J140" s="349"/>
      <c r="K140" s="349"/>
      <c r="L140" s="448"/>
      <c r="M140" s="328">
        <f t="shared" si="1"/>
        <v>0</v>
      </c>
      <c r="N140" s="328">
        <f>M140-C140</f>
        <v>0</v>
      </c>
      <c r="O140" s="363"/>
    </row>
    <row r="141" spans="1:15" s="336" customFormat="1" ht="15">
      <c r="A141" s="449" t="s">
        <v>48</v>
      </c>
      <c r="B141" s="329"/>
      <c r="C141" s="349">
        <f>SUM(D141:L141)</f>
        <v>39648</v>
      </c>
      <c r="D141" s="349">
        <v>420</v>
      </c>
      <c r="E141" s="349">
        <v>79</v>
      </c>
      <c r="F141" s="349">
        <v>39149</v>
      </c>
      <c r="G141" s="349"/>
      <c r="H141" s="349"/>
      <c r="I141" s="349"/>
      <c r="J141" s="349"/>
      <c r="K141" s="349"/>
      <c r="L141" s="448"/>
      <c r="M141" s="328">
        <f t="shared" si="1"/>
        <v>39648</v>
      </c>
      <c r="N141" s="328">
        <f>M141-C141</f>
        <v>0</v>
      </c>
      <c r="O141" s="363"/>
    </row>
    <row r="142" spans="1:15" s="336" customFormat="1" ht="15">
      <c r="A142" s="449" t="s">
        <v>642</v>
      </c>
      <c r="B142" s="329"/>
      <c r="C142" s="349">
        <f>SUM(D142:L142)</f>
        <v>0</v>
      </c>
      <c r="D142" s="349"/>
      <c r="E142" s="349"/>
      <c r="F142" s="349"/>
      <c r="G142" s="349"/>
      <c r="H142" s="349"/>
      <c r="I142" s="349"/>
      <c r="J142" s="349"/>
      <c r="K142" s="349"/>
      <c r="L142" s="448"/>
      <c r="M142" s="328"/>
      <c r="N142" s="328"/>
      <c r="O142" s="365"/>
    </row>
    <row r="143" spans="1:15" ht="15">
      <c r="A143" s="467" t="s">
        <v>574</v>
      </c>
      <c r="B143" s="413"/>
      <c r="C143" s="468">
        <f aca="true" t="shared" si="41" ref="C143:L143">C142+C141</f>
        <v>39648</v>
      </c>
      <c r="D143" s="468">
        <f t="shared" si="41"/>
        <v>420</v>
      </c>
      <c r="E143" s="468">
        <f t="shared" si="41"/>
        <v>79</v>
      </c>
      <c r="F143" s="468">
        <f t="shared" si="41"/>
        <v>39149</v>
      </c>
      <c r="G143" s="468">
        <f t="shared" si="41"/>
        <v>0</v>
      </c>
      <c r="H143" s="468">
        <f t="shared" si="41"/>
        <v>0</v>
      </c>
      <c r="I143" s="468">
        <f t="shared" si="41"/>
        <v>0</v>
      </c>
      <c r="J143" s="468">
        <f t="shared" si="41"/>
        <v>0</v>
      </c>
      <c r="K143" s="468">
        <f t="shared" si="41"/>
        <v>0</v>
      </c>
      <c r="L143" s="468">
        <f t="shared" si="41"/>
        <v>0</v>
      </c>
      <c r="M143" s="328"/>
      <c r="N143" s="328"/>
      <c r="O143" s="328"/>
    </row>
    <row r="144" spans="1:15" ht="15">
      <c r="A144" s="451" t="s">
        <v>554</v>
      </c>
      <c r="B144" s="337"/>
      <c r="C144" s="349"/>
      <c r="D144" s="349"/>
      <c r="E144" s="349"/>
      <c r="F144" s="349"/>
      <c r="G144" s="349"/>
      <c r="H144" s="349"/>
      <c r="I144" s="349"/>
      <c r="J144" s="349"/>
      <c r="K144" s="349"/>
      <c r="L144" s="448"/>
      <c r="M144" s="328">
        <f t="shared" si="1"/>
        <v>0</v>
      </c>
      <c r="N144" s="328">
        <f>M144-C144</f>
        <v>0</v>
      </c>
      <c r="O144" s="363"/>
    </row>
    <row r="145" spans="1:15" s="336" customFormat="1" ht="15">
      <c r="A145" s="449" t="s">
        <v>48</v>
      </c>
      <c r="B145" s="335" t="s">
        <v>492</v>
      </c>
      <c r="C145" s="349">
        <f>SUM(D145:L145)</f>
        <v>6279</v>
      </c>
      <c r="D145" s="349">
        <v>2158</v>
      </c>
      <c r="E145" s="349">
        <v>412</v>
      </c>
      <c r="F145" s="349">
        <v>3709</v>
      </c>
      <c r="G145" s="349"/>
      <c r="H145" s="349"/>
      <c r="I145" s="349"/>
      <c r="J145" s="349"/>
      <c r="K145" s="349"/>
      <c r="L145" s="448"/>
      <c r="M145" s="328">
        <f t="shared" si="1"/>
        <v>6279</v>
      </c>
      <c r="N145" s="328">
        <f>M145-C145</f>
        <v>0</v>
      </c>
      <c r="O145" s="363"/>
    </row>
    <row r="146" spans="1:15" s="336" customFormat="1" ht="15">
      <c r="A146" s="449" t="s">
        <v>642</v>
      </c>
      <c r="B146" s="329"/>
      <c r="C146" s="349">
        <f>SUM(D146:L146)</f>
        <v>0</v>
      </c>
      <c r="D146" s="349"/>
      <c r="E146" s="349"/>
      <c r="F146" s="349"/>
      <c r="G146" s="349"/>
      <c r="H146" s="349"/>
      <c r="I146" s="349"/>
      <c r="J146" s="349"/>
      <c r="K146" s="349"/>
      <c r="L146" s="448"/>
      <c r="M146" s="328"/>
      <c r="N146" s="328"/>
      <c r="O146" s="365"/>
    </row>
    <row r="147" spans="1:15" ht="15">
      <c r="A147" s="467" t="s">
        <v>574</v>
      </c>
      <c r="B147" s="413"/>
      <c r="C147" s="468">
        <f aca="true" t="shared" si="42" ref="C147:L147">C146+C145</f>
        <v>6279</v>
      </c>
      <c r="D147" s="468">
        <f t="shared" si="42"/>
        <v>2158</v>
      </c>
      <c r="E147" s="468">
        <f t="shared" si="42"/>
        <v>412</v>
      </c>
      <c r="F147" s="468">
        <f t="shared" si="42"/>
        <v>3709</v>
      </c>
      <c r="G147" s="468">
        <f t="shared" si="42"/>
        <v>0</v>
      </c>
      <c r="H147" s="468">
        <f t="shared" si="42"/>
        <v>0</v>
      </c>
      <c r="I147" s="468">
        <f t="shared" si="42"/>
        <v>0</v>
      </c>
      <c r="J147" s="468">
        <f t="shared" si="42"/>
        <v>0</v>
      </c>
      <c r="K147" s="468">
        <f t="shared" si="42"/>
        <v>0</v>
      </c>
      <c r="L147" s="468">
        <f t="shared" si="42"/>
        <v>0</v>
      </c>
      <c r="M147" s="328"/>
      <c r="N147" s="328"/>
      <c r="O147" s="328"/>
    </row>
    <row r="148" spans="1:117" ht="15">
      <c r="A148" s="451" t="s">
        <v>521</v>
      </c>
      <c r="B148" s="337"/>
      <c r="C148" s="349"/>
      <c r="D148" s="327"/>
      <c r="E148" s="349"/>
      <c r="F148" s="349"/>
      <c r="G148" s="349"/>
      <c r="H148" s="349"/>
      <c r="I148" s="349"/>
      <c r="J148" s="349"/>
      <c r="K148" s="349"/>
      <c r="L148" s="448"/>
      <c r="M148" s="328">
        <f t="shared" si="1"/>
        <v>0</v>
      </c>
      <c r="N148" s="328">
        <f>M148-C148</f>
        <v>0</v>
      </c>
      <c r="O148" s="349"/>
      <c r="P148" s="328">
        <f>SUM(D148:O148)</f>
        <v>0</v>
      </c>
      <c r="Q148" s="328">
        <f>P148-C148</f>
        <v>0</v>
      </c>
      <c r="R148" s="328">
        <f>C148-'5.3'!C152</f>
        <v>0</v>
      </c>
      <c r="S148" s="336"/>
      <c r="T148" s="336"/>
      <c r="U148" s="336"/>
      <c r="V148" s="336"/>
      <c r="W148" s="336"/>
      <c r="X148" s="336"/>
      <c r="Y148" s="336"/>
      <c r="Z148" s="336"/>
      <c r="AA148" s="336"/>
      <c r="AB148" s="336"/>
      <c r="AC148" s="336"/>
      <c r="AD148" s="336"/>
      <c r="AE148" s="336"/>
      <c r="AF148" s="336"/>
      <c r="AG148" s="336"/>
      <c r="AH148" s="336"/>
      <c r="AI148" s="336"/>
      <c r="AJ148" s="336"/>
      <c r="AK148" s="336"/>
      <c r="AL148" s="336"/>
      <c r="AM148" s="336"/>
      <c r="AN148" s="336"/>
      <c r="AO148" s="336"/>
      <c r="AP148" s="336"/>
      <c r="AQ148" s="336"/>
      <c r="AR148" s="336"/>
      <c r="AS148" s="336"/>
      <c r="AT148" s="336"/>
      <c r="AU148" s="336"/>
      <c r="AV148" s="336"/>
      <c r="AW148" s="336"/>
      <c r="AX148" s="336"/>
      <c r="AY148" s="336"/>
      <c r="AZ148" s="336"/>
      <c r="BA148" s="336"/>
      <c r="BB148" s="336"/>
      <c r="BC148" s="336"/>
      <c r="BD148" s="336"/>
      <c r="BE148" s="336"/>
      <c r="BF148" s="336"/>
      <c r="BG148" s="336"/>
      <c r="BH148" s="336"/>
      <c r="BI148" s="336"/>
      <c r="BJ148" s="336"/>
      <c r="BK148" s="336"/>
      <c r="BL148" s="336"/>
      <c r="BM148" s="336"/>
      <c r="BN148" s="336"/>
      <c r="BO148" s="336"/>
      <c r="BP148" s="336"/>
      <c r="BQ148" s="336"/>
      <c r="BR148" s="336"/>
      <c r="BS148" s="336"/>
      <c r="BT148" s="336"/>
      <c r="BU148" s="336"/>
      <c r="BV148" s="336"/>
      <c r="BW148" s="336"/>
      <c r="BX148" s="336"/>
      <c r="BY148" s="336"/>
      <c r="BZ148" s="336"/>
      <c r="CA148" s="336"/>
      <c r="CB148" s="336"/>
      <c r="CC148" s="336"/>
      <c r="CD148" s="336"/>
      <c r="CE148" s="336"/>
      <c r="CF148" s="336"/>
      <c r="CG148" s="336"/>
      <c r="CH148" s="336"/>
      <c r="CI148" s="336"/>
      <c r="CJ148" s="336"/>
      <c r="CK148" s="336"/>
      <c r="CL148" s="336"/>
      <c r="CM148" s="336"/>
      <c r="CN148" s="336"/>
      <c r="CO148" s="336"/>
      <c r="CP148" s="336"/>
      <c r="CQ148" s="336"/>
      <c r="CR148" s="336"/>
      <c r="CS148" s="336"/>
      <c r="CT148" s="336"/>
      <c r="CU148" s="336"/>
      <c r="CV148" s="336"/>
      <c r="CW148" s="336"/>
      <c r="CX148" s="336"/>
      <c r="CY148" s="336"/>
      <c r="CZ148" s="336"/>
      <c r="DA148" s="336"/>
      <c r="DB148" s="336"/>
      <c r="DC148" s="336"/>
      <c r="DD148" s="336"/>
      <c r="DE148" s="336"/>
      <c r="DF148" s="336"/>
      <c r="DG148" s="336"/>
      <c r="DH148" s="336"/>
      <c r="DI148" s="336"/>
      <c r="DJ148" s="336"/>
      <c r="DK148" s="336"/>
      <c r="DL148" s="336"/>
      <c r="DM148" s="336"/>
    </row>
    <row r="149" spans="1:18" s="336" customFormat="1" ht="15">
      <c r="A149" s="449" t="s">
        <v>48</v>
      </c>
      <c r="B149" s="335" t="s">
        <v>492</v>
      </c>
      <c r="C149" s="349">
        <f>SUM(D149:L149)</f>
        <v>1214</v>
      </c>
      <c r="D149" s="327"/>
      <c r="E149" s="327"/>
      <c r="F149" s="349">
        <v>960</v>
      </c>
      <c r="G149" s="349"/>
      <c r="H149" s="349"/>
      <c r="I149" s="349">
        <v>254</v>
      </c>
      <c r="J149" s="349"/>
      <c r="K149" s="349"/>
      <c r="L149" s="448"/>
      <c r="M149" s="328">
        <f t="shared" si="1"/>
        <v>1214</v>
      </c>
      <c r="N149" s="328">
        <f>M149-C149</f>
        <v>0</v>
      </c>
      <c r="O149" s="349"/>
      <c r="P149" s="328">
        <f>SUM(D149:O149)</f>
        <v>2428</v>
      </c>
      <c r="Q149" s="328">
        <f>P149-C149</f>
        <v>1214</v>
      </c>
      <c r="R149" s="328">
        <f>C149-'5.3'!C153</f>
        <v>-5325</v>
      </c>
    </row>
    <row r="150" spans="1:18" s="336" customFormat="1" ht="15">
      <c r="A150" s="449" t="s">
        <v>642</v>
      </c>
      <c r="B150" s="329"/>
      <c r="C150" s="349">
        <f>SUM(D150:L150)</f>
        <v>0</v>
      </c>
      <c r="D150" s="327"/>
      <c r="E150" s="327"/>
      <c r="F150" s="349"/>
      <c r="G150" s="349"/>
      <c r="H150" s="349"/>
      <c r="I150" s="349"/>
      <c r="J150" s="349"/>
      <c r="K150" s="349"/>
      <c r="L150" s="448"/>
      <c r="M150" s="328"/>
      <c r="N150" s="328"/>
      <c r="O150" s="348"/>
      <c r="P150" s="328"/>
      <c r="Q150" s="328"/>
      <c r="R150" s="328"/>
    </row>
    <row r="151" spans="1:15" ht="15">
      <c r="A151" s="467" t="s">
        <v>574</v>
      </c>
      <c r="B151" s="413"/>
      <c r="C151" s="468">
        <f aca="true" t="shared" si="43" ref="C151:L151">C150+C149</f>
        <v>1214</v>
      </c>
      <c r="D151" s="468">
        <f t="shared" si="43"/>
        <v>0</v>
      </c>
      <c r="E151" s="468">
        <f t="shared" si="43"/>
        <v>0</v>
      </c>
      <c r="F151" s="468">
        <f t="shared" si="43"/>
        <v>960</v>
      </c>
      <c r="G151" s="468">
        <f t="shared" si="43"/>
        <v>0</v>
      </c>
      <c r="H151" s="468">
        <f t="shared" si="43"/>
        <v>0</v>
      </c>
      <c r="I151" s="468">
        <f t="shared" si="43"/>
        <v>254</v>
      </c>
      <c r="J151" s="468">
        <f t="shared" si="43"/>
        <v>0</v>
      </c>
      <c r="K151" s="468">
        <f t="shared" si="43"/>
        <v>0</v>
      </c>
      <c r="L151" s="468">
        <f t="shared" si="43"/>
        <v>0</v>
      </c>
      <c r="M151" s="328"/>
      <c r="N151" s="328"/>
      <c r="O151" s="328"/>
    </row>
    <row r="152" spans="1:15" ht="15">
      <c r="A152" s="451" t="s">
        <v>522</v>
      </c>
      <c r="B152" s="335" t="s">
        <v>492</v>
      </c>
      <c r="C152" s="349"/>
      <c r="D152" s="349"/>
      <c r="E152" s="349"/>
      <c r="F152" s="349"/>
      <c r="G152" s="349"/>
      <c r="H152" s="349"/>
      <c r="I152" s="349"/>
      <c r="J152" s="349"/>
      <c r="K152" s="349"/>
      <c r="L152" s="448"/>
      <c r="M152" s="328">
        <f t="shared" si="1"/>
        <v>0</v>
      </c>
      <c r="N152" s="328">
        <f>M152-C152</f>
        <v>0</v>
      </c>
      <c r="O152" s="363"/>
    </row>
    <row r="153" spans="1:15" s="336" customFormat="1" ht="15">
      <c r="A153" s="449" t="s">
        <v>48</v>
      </c>
      <c r="B153" s="329"/>
      <c r="C153" s="349">
        <f>SUM(D153:L153)</f>
        <v>6539</v>
      </c>
      <c r="D153" s="349">
        <v>2337</v>
      </c>
      <c r="E153" s="349">
        <v>491</v>
      </c>
      <c r="F153" s="349">
        <v>3711</v>
      </c>
      <c r="G153" s="349"/>
      <c r="H153" s="349"/>
      <c r="I153" s="349"/>
      <c r="J153" s="349"/>
      <c r="K153" s="349"/>
      <c r="L153" s="448"/>
      <c r="M153" s="328">
        <f t="shared" si="1"/>
        <v>6539</v>
      </c>
      <c r="N153" s="328">
        <f>M153-C153</f>
        <v>0</v>
      </c>
      <c r="O153" s="363"/>
    </row>
    <row r="154" spans="1:15" s="336" customFormat="1" ht="15">
      <c r="A154" s="449" t="s">
        <v>642</v>
      </c>
      <c r="B154" s="329"/>
      <c r="C154" s="349">
        <f>SUM(D154:L154)</f>
        <v>0</v>
      </c>
      <c r="D154" s="349"/>
      <c r="E154" s="349"/>
      <c r="F154" s="349"/>
      <c r="G154" s="349"/>
      <c r="H154" s="349"/>
      <c r="I154" s="349"/>
      <c r="J154" s="349"/>
      <c r="K154" s="349"/>
      <c r="L154" s="448"/>
      <c r="M154" s="328"/>
      <c r="N154" s="328"/>
      <c r="O154" s="365"/>
    </row>
    <row r="155" spans="1:15" ht="15">
      <c r="A155" s="467" t="s">
        <v>574</v>
      </c>
      <c r="B155" s="413"/>
      <c r="C155" s="468">
        <f aca="true" t="shared" si="44" ref="C155:L155">C154+C153</f>
        <v>6539</v>
      </c>
      <c r="D155" s="468">
        <f t="shared" si="44"/>
        <v>2337</v>
      </c>
      <c r="E155" s="468">
        <f t="shared" si="44"/>
        <v>491</v>
      </c>
      <c r="F155" s="468">
        <f t="shared" si="44"/>
        <v>3711</v>
      </c>
      <c r="G155" s="468">
        <f t="shared" si="44"/>
        <v>0</v>
      </c>
      <c r="H155" s="468">
        <f t="shared" si="44"/>
        <v>0</v>
      </c>
      <c r="I155" s="468">
        <f t="shared" si="44"/>
        <v>0</v>
      </c>
      <c r="J155" s="468">
        <f t="shared" si="44"/>
        <v>0</v>
      </c>
      <c r="K155" s="468">
        <f t="shared" si="44"/>
        <v>0</v>
      </c>
      <c r="L155" s="468">
        <f t="shared" si="44"/>
        <v>0</v>
      </c>
      <c r="M155" s="328"/>
      <c r="N155" s="328"/>
      <c r="O155" s="328"/>
    </row>
    <row r="156" spans="1:15" ht="15">
      <c r="A156" s="451" t="s">
        <v>523</v>
      </c>
      <c r="B156" s="335" t="s">
        <v>498</v>
      </c>
      <c r="C156" s="349"/>
      <c r="D156" s="349"/>
      <c r="E156" s="349"/>
      <c r="F156" s="349"/>
      <c r="G156" s="349"/>
      <c r="H156" s="349"/>
      <c r="I156" s="349"/>
      <c r="J156" s="349"/>
      <c r="K156" s="349"/>
      <c r="L156" s="448"/>
      <c r="M156" s="328">
        <f t="shared" si="1"/>
        <v>0</v>
      </c>
      <c r="N156" s="328">
        <f>M156-C156</f>
        <v>0</v>
      </c>
      <c r="O156" s="363"/>
    </row>
    <row r="157" spans="1:15" s="336" customFormat="1" ht="15">
      <c r="A157" s="449" t="s">
        <v>48</v>
      </c>
      <c r="B157" s="329"/>
      <c r="C157" s="349">
        <f>SUM(D157:L157)</f>
        <v>34821</v>
      </c>
      <c r="D157" s="349">
        <v>20428</v>
      </c>
      <c r="E157" s="349">
        <v>4083</v>
      </c>
      <c r="F157" s="349">
        <v>10310</v>
      </c>
      <c r="G157" s="349"/>
      <c r="H157" s="349"/>
      <c r="I157" s="349"/>
      <c r="J157" s="349"/>
      <c r="K157" s="349"/>
      <c r="L157" s="448"/>
      <c r="M157" s="328">
        <f t="shared" si="1"/>
        <v>34821</v>
      </c>
      <c r="N157" s="328">
        <f>M157-C157</f>
        <v>0</v>
      </c>
      <c r="O157" s="363"/>
    </row>
    <row r="158" spans="1:15" s="336" customFormat="1" ht="15">
      <c r="A158" s="449" t="s">
        <v>642</v>
      </c>
      <c r="B158" s="329"/>
      <c r="C158" s="349">
        <f>SUM(D158:L158)</f>
        <v>0</v>
      </c>
      <c r="D158" s="349"/>
      <c r="E158" s="349"/>
      <c r="F158" s="349"/>
      <c r="G158" s="349"/>
      <c r="H158" s="349"/>
      <c r="I158" s="349"/>
      <c r="J158" s="349"/>
      <c r="K158" s="349"/>
      <c r="L158" s="448"/>
      <c r="M158" s="328"/>
      <c r="N158" s="328"/>
      <c r="O158" s="365"/>
    </row>
    <row r="159" spans="1:15" ht="15">
      <c r="A159" s="467" t="s">
        <v>574</v>
      </c>
      <c r="B159" s="413"/>
      <c r="C159" s="468">
        <f aca="true" t="shared" si="45" ref="C159:L159">C158+C157</f>
        <v>34821</v>
      </c>
      <c r="D159" s="468">
        <f t="shared" si="45"/>
        <v>20428</v>
      </c>
      <c r="E159" s="468">
        <f t="shared" si="45"/>
        <v>4083</v>
      </c>
      <c r="F159" s="468">
        <f t="shared" si="45"/>
        <v>10310</v>
      </c>
      <c r="G159" s="468">
        <f t="shared" si="45"/>
        <v>0</v>
      </c>
      <c r="H159" s="468">
        <f t="shared" si="45"/>
        <v>0</v>
      </c>
      <c r="I159" s="468">
        <f t="shared" si="45"/>
        <v>0</v>
      </c>
      <c r="J159" s="468">
        <f t="shared" si="45"/>
        <v>0</v>
      </c>
      <c r="K159" s="468">
        <f t="shared" si="45"/>
        <v>0</v>
      </c>
      <c r="L159" s="468">
        <f t="shared" si="45"/>
        <v>0</v>
      </c>
      <c r="M159" s="328"/>
      <c r="N159" s="328"/>
      <c r="O159" s="328"/>
    </row>
    <row r="160" spans="1:15" ht="15">
      <c r="A160" s="451" t="s">
        <v>524</v>
      </c>
      <c r="B160" s="335" t="s">
        <v>498</v>
      </c>
      <c r="C160" s="349"/>
      <c r="D160" s="349"/>
      <c r="E160" s="349"/>
      <c r="F160" s="349"/>
      <c r="G160" s="349"/>
      <c r="H160" s="349"/>
      <c r="I160" s="349"/>
      <c r="J160" s="349"/>
      <c r="K160" s="349"/>
      <c r="L160" s="448"/>
      <c r="M160" s="328">
        <f aca="true" t="shared" si="46" ref="M160:M227">SUM(D160:L160)</f>
        <v>0</v>
      </c>
      <c r="N160" s="328">
        <f aca="true" t="shared" si="47" ref="N160:N227">M160-C160</f>
        <v>0</v>
      </c>
      <c r="O160" s="363"/>
    </row>
    <row r="161" spans="1:15" s="336" customFormat="1" ht="15">
      <c r="A161" s="449" t="s">
        <v>48</v>
      </c>
      <c r="B161" s="329"/>
      <c r="C161" s="349">
        <f>SUM(D161:L161)</f>
        <v>13260</v>
      </c>
      <c r="D161" s="349">
        <v>7551</v>
      </c>
      <c r="E161" s="349">
        <v>1537</v>
      </c>
      <c r="F161" s="349">
        <v>4172</v>
      </c>
      <c r="G161" s="349"/>
      <c r="H161" s="349"/>
      <c r="I161" s="349"/>
      <c r="J161" s="349"/>
      <c r="K161" s="349"/>
      <c r="L161" s="448"/>
      <c r="M161" s="328">
        <f t="shared" si="46"/>
        <v>13260</v>
      </c>
      <c r="N161" s="328">
        <f t="shared" si="47"/>
        <v>0</v>
      </c>
      <c r="O161" s="363"/>
    </row>
    <row r="162" spans="1:15" s="336" customFormat="1" ht="15">
      <c r="A162" s="449" t="s">
        <v>642</v>
      </c>
      <c r="B162" s="329"/>
      <c r="C162" s="349">
        <f>SUM(D162:L162)</f>
        <v>0</v>
      </c>
      <c r="D162" s="349"/>
      <c r="E162" s="349"/>
      <c r="F162" s="349"/>
      <c r="G162" s="349"/>
      <c r="H162" s="349"/>
      <c r="I162" s="349"/>
      <c r="J162" s="349"/>
      <c r="K162" s="349"/>
      <c r="L162" s="448"/>
      <c r="M162" s="328"/>
      <c r="N162" s="328"/>
      <c r="O162" s="365"/>
    </row>
    <row r="163" spans="1:15" ht="15">
      <c r="A163" s="467" t="s">
        <v>574</v>
      </c>
      <c r="B163" s="413"/>
      <c r="C163" s="468">
        <f aca="true" t="shared" si="48" ref="C163:L163">C162+C161</f>
        <v>13260</v>
      </c>
      <c r="D163" s="468">
        <f t="shared" si="48"/>
        <v>7551</v>
      </c>
      <c r="E163" s="468">
        <f t="shared" si="48"/>
        <v>1537</v>
      </c>
      <c r="F163" s="468">
        <f t="shared" si="48"/>
        <v>4172</v>
      </c>
      <c r="G163" s="468">
        <f t="shared" si="48"/>
        <v>0</v>
      </c>
      <c r="H163" s="468">
        <f t="shared" si="48"/>
        <v>0</v>
      </c>
      <c r="I163" s="468">
        <f t="shared" si="48"/>
        <v>0</v>
      </c>
      <c r="J163" s="468">
        <f t="shared" si="48"/>
        <v>0</v>
      </c>
      <c r="K163" s="468">
        <f t="shared" si="48"/>
        <v>0</v>
      </c>
      <c r="L163" s="468">
        <f t="shared" si="48"/>
        <v>0</v>
      </c>
      <c r="M163" s="328"/>
      <c r="N163" s="328"/>
      <c r="O163" s="328"/>
    </row>
    <row r="164" spans="1:15" ht="15">
      <c r="A164" s="451" t="s">
        <v>555</v>
      </c>
      <c r="B164" s="335" t="s">
        <v>492</v>
      </c>
      <c r="C164" s="349"/>
      <c r="D164" s="349"/>
      <c r="E164" s="349"/>
      <c r="F164" s="349"/>
      <c r="G164" s="349"/>
      <c r="H164" s="349"/>
      <c r="I164" s="349"/>
      <c r="J164" s="349"/>
      <c r="K164" s="349"/>
      <c r="L164" s="448"/>
      <c r="M164" s="328">
        <f t="shared" si="46"/>
        <v>0</v>
      </c>
      <c r="N164" s="328">
        <f t="shared" si="47"/>
        <v>0</v>
      </c>
      <c r="O164" s="363"/>
    </row>
    <row r="165" spans="1:15" s="336" customFormat="1" ht="15">
      <c r="A165" s="449" t="s">
        <v>48</v>
      </c>
      <c r="B165" s="329"/>
      <c r="C165" s="349">
        <f>SUM(D165:L165)</f>
        <v>20859</v>
      </c>
      <c r="D165" s="349">
        <v>6526</v>
      </c>
      <c r="E165" s="349">
        <v>1264</v>
      </c>
      <c r="F165" s="349">
        <v>13069</v>
      </c>
      <c r="G165" s="349"/>
      <c r="H165" s="349"/>
      <c r="I165" s="349"/>
      <c r="J165" s="349"/>
      <c r="K165" s="349"/>
      <c r="L165" s="448"/>
      <c r="M165" s="328">
        <f t="shared" si="46"/>
        <v>20859</v>
      </c>
      <c r="N165" s="328">
        <f t="shared" si="47"/>
        <v>0</v>
      </c>
      <c r="O165" s="363"/>
    </row>
    <row r="166" spans="1:15" s="336" customFormat="1" ht="15">
      <c r="A166" s="449" t="s">
        <v>642</v>
      </c>
      <c r="B166" s="329"/>
      <c r="C166" s="349">
        <f>SUM(D166:L166)</f>
        <v>0</v>
      </c>
      <c r="D166" s="349"/>
      <c r="E166" s="349"/>
      <c r="F166" s="349"/>
      <c r="G166" s="349"/>
      <c r="H166" s="349"/>
      <c r="I166" s="349"/>
      <c r="J166" s="349"/>
      <c r="K166" s="349"/>
      <c r="L166" s="448"/>
      <c r="M166" s="328"/>
      <c r="N166" s="328"/>
      <c r="O166" s="365"/>
    </row>
    <row r="167" spans="1:15" ht="15">
      <c r="A167" s="467" t="s">
        <v>574</v>
      </c>
      <c r="B167" s="413"/>
      <c r="C167" s="468">
        <f aca="true" t="shared" si="49" ref="C167:L167">C166+C165</f>
        <v>20859</v>
      </c>
      <c r="D167" s="468">
        <f t="shared" si="49"/>
        <v>6526</v>
      </c>
      <c r="E167" s="468">
        <f t="shared" si="49"/>
        <v>1264</v>
      </c>
      <c r="F167" s="468">
        <f t="shared" si="49"/>
        <v>13069</v>
      </c>
      <c r="G167" s="468">
        <f t="shared" si="49"/>
        <v>0</v>
      </c>
      <c r="H167" s="468">
        <f t="shared" si="49"/>
        <v>0</v>
      </c>
      <c r="I167" s="468">
        <f t="shared" si="49"/>
        <v>0</v>
      </c>
      <c r="J167" s="468">
        <f t="shared" si="49"/>
        <v>0</v>
      </c>
      <c r="K167" s="468">
        <f t="shared" si="49"/>
        <v>0</v>
      </c>
      <c r="L167" s="468">
        <f t="shared" si="49"/>
        <v>0</v>
      </c>
      <c r="M167" s="328"/>
      <c r="N167" s="328"/>
      <c r="O167" s="328"/>
    </row>
    <row r="168" spans="1:15" s="336" customFormat="1" ht="15">
      <c r="A168" s="451" t="s">
        <v>526</v>
      </c>
      <c r="B168" s="329"/>
      <c r="C168" s="349"/>
      <c r="D168" s="349"/>
      <c r="E168" s="349"/>
      <c r="F168" s="349"/>
      <c r="G168" s="349"/>
      <c r="H168" s="349"/>
      <c r="I168" s="349"/>
      <c r="J168" s="349"/>
      <c r="K168" s="349"/>
      <c r="L168" s="448"/>
      <c r="M168" s="328">
        <f t="shared" si="46"/>
        <v>0</v>
      </c>
      <c r="N168" s="328">
        <f t="shared" si="47"/>
        <v>0</v>
      </c>
      <c r="O168" s="363"/>
    </row>
    <row r="169" spans="1:15" s="336" customFormat="1" ht="15">
      <c r="A169" s="449" t="s">
        <v>48</v>
      </c>
      <c r="B169" s="329"/>
      <c r="C169" s="349">
        <f>SUM(D169:L169)</f>
        <v>3397</v>
      </c>
      <c r="D169" s="349">
        <v>1696</v>
      </c>
      <c r="E169" s="349">
        <v>317</v>
      </c>
      <c r="F169" s="349">
        <v>1308</v>
      </c>
      <c r="G169" s="349"/>
      <c r="H169" s="349"/>
      <c r="I169" s="349">
        <v>76</v>
      </c>
      <c r="J169" s="349"/>
      <c r="K169" s="349"/>
      <c r="L169" s="448"/>
      <c r="M169" s="328">
        <f t="shared" si="46"/>
        <v>3397</v>
      </c>
      <c r="N169" s="328">
        <f t="shared" si="47"/>
        <v>0</v>
      </c>
      <c r="O169" s="363"/>
    </row>
    <row r="170" spans="1:15" s="336" customFormat="1" ht="15">
      <c r="A170" s="449" t="s">
        <v>642</v>
      </c>
      <c r="B170" s="329"/>
      <c r="C170" s="349">
        <f>SUM(D170:L170)</f>
        <v>0</v>
      </c>
      <c r="D170" s="349"/>
      <c r="E170" s="349"/>
      <c r="F170" s="349"/>
      <c r="G170" s="349"/>
      <c r="H170" s="349"/>
      <c r="I170" s="349"/>
      <c r="J170" s="349"/>
      <c r="K170" s="349"/>
      <c r="L170" s="448"/>
      <c r="M170" s="328"/>
      <c r="N170" s="328"/>
      <c r="O170" s="365"/>
    </row>
    <row r="171" spans="1:15" ht="15">
      <c r="A171" s="467" t="s">
        <v>574</v>
      </c>
      <c r="B171" s="413"/>
      <c r="C171" s="468">
        <f aca="true" t="shared" si="50" ref="C171:L171">C170+C169</f>
        <v>3397</v>
      </c>
      <c r="D171" s="468">
        <f t="shared" si="50"/>
        <v>1696</v>
      </c>
      <c r="E171" s="468">
        <f t="shared" si="50"/>
        <v>317</v>
      </c>
      <c r="F171" s="468">
        <f t="shared" si="50"/>
        <v>1308</v>
      </c>
      <c r="G171" s="468">
        <f t="shared" si="50"/>
        <v>0</v>
      </c>
      <c r="H171" s="468">
        <f t="shared" si="50"/>
        <v>0</v>
      </c>
      <c r="I171" s="468">
        <f t="shared" si="50"/>
        <v>76</v>
      </c>
      <c r="J171" s="468">
        <f t="shared" si="50"/>
        <v>0</v>
      </c>
      <c r="K171" s="468">
        <f t="shared" si="50"/>
        <v>0</v>
      </c>
      <c r="L171" s="468">
        <f t="shared" si="50"/>
        <v>0</v>
      </c>
      <c r="M171" s="328"/>
      <c r="N171" s="328"/>
      <c r="O171" s="328"/>
    </row>
    <row r="172" spans="1:15" ht="15">
      <c r="A172" s="451" t="s">
        <v>527</v>
      </c>
      <c r="B172" s="335" t="s">
        <v>492</v>
      </c>
      <c r="C172" s="349"/>
      <c r="D172" s="349"/>
      <c r="E172" s="349"/>
      <c r="F172" s="349"/>
      <c r="G172" s="349"/>
      <c r="H172" s="349"/>
      <c r="I172" s="349"/>
      <c r="J172" s="349"/>
      <c r="K172" s="349"/>
      <c r="L172" s="448"/>
      <c r="M172" s="328">
        <f t="shared" si="46"/>
        <v>0</v>
      </c>
      <c r="N172" s="328">
        <f t="shared" si="47"/>
        <v>0</v>
      </c>
      <c r="O172" s="363"/>
    </row>
    <row r="173" spans="1:15" s="336" customFormat="1" ht="15">
      <c r="A173" s="449" t="s">
        <v>48</v>
      </c>
      <c r="B173" s="329"/>
      <c r="C173" s="349">
        <f>SUM(D173:L173)</f>
        <v>1956</v>
      </c>
      <c r="D173" s="349">
        <v>360</v>
      </c>
      <c r="E173" s="349">
        <v>67</v>
      </c>
      <c r="F173" s="349">
        <v>1529</v>
      </c>
      <c r="G173" s="349"/>
      <c r="H173" s="349"/>
      <c r="I173" s="349"/>
      <c r="J173" s="349"/>
      <c r="K173" s="349"/>
      <c r="L173" s="448"/>
      <c r="M173" s="328">
        <f t="shared" si="46"/>
        <v>1956</v>
      </c>
      <c r="N173" s="328">
        <f t="shared" si="47"/>
        <v>0</v>
      </c>
      <c r="O173" s="363"/>
    </row>
    <row r="174" spans="1:15" s="336" customFormat="1" ht="15">
      <c r="A174" s="449" t="s">
        <v>642</v>
      </c>
      <c r="B174" s="329"/>
      <c r="C174" s="349">
        <f>SUM(D174:L174)</f>
        <v>0</v>
      </c>
      <c r="D174" s="349"/>
      <c r="E174" s="349"/>
      <c r="F174" s="349"/>
      <c r="G174" s="349"/>
      <c r="H174" s="349"/>
      <c r="I174" s="349"/>
      <c r="J174" s="349"/>
      <c r="K174" s="349"/>
      <c r="L174" s="448"/>
      <c r="M174" s="328"/>
      <c r="N174" s="328"/>
      <c r="O174" s="365"/>
    </row>
    <row r="175" spans="1:15" ht="15">
      <c r="A175" s="467" t="s">
        <v>574</v>
      </c>
      <c r="B175" s="413"/>
      <c r="C175" s="468">
        <f aca="true" t="shared" si="51" ref="C175:L175">C174+C173</f>
        <v>1956</v>
      </c>
      <c r="D175" s="468">
        <f t="shared" si="51"/>
        <v>360</v>
      </c>
      <c r="E175" s="468">
        <f t="shared" si="51"/>
        <v>67</v>
      </c>
      <c r="F175" s="468">
        <f t="shared" si="51"/>
        <v>1529</v>
      </c>
      <c r="G175" s="468">
        <f t="shared" si="51"/>
        <v>0</v>
      </c>
      <c r="H175" s="468">
        <f t="shared" si="51"/>
        <v>0</v>
      </c>
      <c r="I175" s="468">
        <f t="shared" si="51"/>
        <v>0</v>
      </c>
      <c r="J175" s="468">
        <f t="shared" si="51"/>
        <v>0</v>
      </c>
      <c r="K175" s="468">
        <f t="shared" si="51"/>
        <v>0</v>
      </c>
      <c r="L175" s="468">
        <f t="shared" si="51"/>
        <v>0</v>
      </c>
      <c r="M175" s="328"/>
      <c r="N175" s="328"/>
      <c r="O175" s="328"/>
    </row>
    <row r="176" spans="1:15" ht="15">
      <c r="A176" s="451" t="s">
        <v>556</v>
      </c>
      <c r="B176" s="335" t="s">
        <v>498</v>
      </c>
      <c r="C176" s="349"/>
      <c r="D176" s="349"/>
      <c r="E176" s="349"/>
      <c r="F176" s="349"/>
      <c r="G176" s="349"/>
      <c r="H176" s="349"/>
      <c r="I176" s="349"/>
      <c r="J176" s="349"/>
      <c r="K176" s="349"/>
      <c r="L176" s="448"/>
      <c r="M176" s="328">
        <f t="shared" si="46"/>
        <v>0</v>
      </c>
      <c r="N176" s="328">
        <f t="shared" si="47"/>
        <v>0</v>
      </c>
      <c r="O176" s="363"/>
    </row>
    <row r="177" spans="1:15" s="336" customFormat="1" ht="15">
      <c r="A177" s="449" t="s">
        <v>48</v>
      </c>
      <c r="B177" s="329"/>
      <c r="C177" s="349">
        <f>SUM(D177:L177)</f>
        <v>60893</v>
      </c>
      <c r="D177" s="349"/>
      <c r="E177" s="349"/>
      <c r="F177" s="349">
        <v>60893</v>
      </c>
      <c r="G177" s="349"/>
      <c r="H177" s="349"/>
      <c r="I177" s="349"/>
      <c r="J177" s="349"/>
      <c r="K177" s="349"/>
      <c r="L177" s="448"/>
      <c r="M177" s="328">
        <f t="shared" si="46"/>
        <v>60893</v>
      </c>
      <c r="N177" s="328">
        <f t="shared" si="47"/>
        <v>0</v>
      </c>
      <c r="O177" s="363"/>
    </row>
    <row r="178" spans="1:15" s="336" customFormat="1" ht="15">
      <c r="A178" s="449" t="s">
        <v>650</v>
      </c>
      <c r="B178" s="329"/>
      <c r="C178" s="349">
        <f>SUM(D178:L178)</f>
        <v>2245</v>
      </c>
      <c r="D178" s="349"/>
      <c r="E178" s="349"/>
      <c r="F178" s="349">
        <v>2245</v>
      </c>
      <c r="G178" s="349"/>
      <c r="H178" s="349"/>
      <c r="I178" s="349"/>
      <c r="J178" s="349"/>
      <c r="K178" s="349"/>
      <c r="L178" s="448"/>
      <c r="M178" s="328"/>
      <c r="N178" s="328"/>
      <c r="O178" s="365"/>
    </row>
    <row r="179" spans="1:15" s="336" customFormat="1" ht="15">
      <c r="A179" s="449" t="s">
        <v>642</v>
      </c>
      <c r="B179" s="329"/>
      <c r="C179" s="349">
        <f>SUM(D179:L179)</f>
        <v>2245</v>
      </c>
      <c r="D179" s="349"/>
      <c r="E179" s="349"/>
      <c r="F179" s="349">
        <f>F178</f>
        <v>2245</v>
      </c>
      <c r="G179" s="349"/>
      <c r="H179" s="349"/>
      <c r="I179" s="349"/>
      <c r="J179" s="349"/>
      <c r="K179" s="349"/>
      <c r="L179" s="448"/>
      <c r="M179" s="328"/>
      <c r="N179" s="328"/>
      <c r="O179" s="365"/>
    </row>
    <row r="180" spans="1:15" s="336" customFormat="1" ht="15">
      <c r="A180" s="467" t="s">
        <v>574</v>
      </c>
      <c r="B180" s="413"/>
      <c r="C180" s="468">
        <f>C179+C177</f>
        <v>63138</v>
      </c>
      <c r="D180" s="468">
        <f aca="true" t="shared" si="52" ref="D180:M180">D179+D177</f>
        <v>0</v>
      </c>
      <c r="E180" s="468">
        <f t="shared" si="52"/>
        <v>0</v>
      </c>
      <c r="F180" s="468">
        <f t="shared" si="52"/>
        <v>63138</v>
      </c>
      <c r="G180" s="468">
        <f t="shared" si="52"/>
        <v>0</v>
      </c>
      <c r="H180" s="468">
        <f t="shared" si="52"/>
        <v>0</v>
      </c>
      <c r="I180" s="468">
        <f t="shared" si="52"/>
        <v>0</v>
      </c>
      <c r="J180" s="468">
        <f t="shared" si="52"/>
        <v>0</v>
      </c>
      <c r="K180" s="468">
        <f t="shared" si="52"/>
        <v>0</v>
      </c>
      <c r="L180" s="468">
        <f t="shared" si="52"/>
        <v>0</v>
      </c>
      <c r="M180" s="468">
        <f t="shared" si="52"/>
        <v>60893</v>
      </c>
      <c r="N180" s="328"/>
      <c r="O180" s="365"/>
    </row>
    <row r="181" spans="1:15" ht="15">
      <c r="A181" s="451" t="s">
        <v>529</v>
      </c>
      <c r="B181" s="335" t="s">
        <v>492</v>
      </c>
      <c r="C181" s="349"/>
      <c r="D181" s="349"/>
      <c r="E181" s="349"/>
      <c r="F181" s="349"/>
      <c r="G181" s="349"/>
      <c r="H181" s="349"/>
      <c r="I181" s="349"/>
      <c r="J181" s="349"/>
      <c r="K181" s="349"/>
      <c r="L181" s="448"/>
      <c r="M181" s="328">
        <f t="shared" si="46"/>
        <v>0</v>
      </c>
      <c r="N181" s="328">
        <f t="shared" si="47"/>
        <v>0</v>
      </c>
      <c r="O181" s="363"/>
    </row>
    <row r="182" spans="1:15" s="336" customFormat="1" ht="15">
      <c r="A182" s="449" t="s">
        <v>48</v>
      </c>
      <c r="B182" s="329"/>
      <c r="C182" s="349">
        <f>SUM(D182:L182)</f>
        <v>23209</v>
      </c>
      <c r="D182" s="349">
        <v>570</v>
      </c>
      <c r="E182" s="349">
        <v>107</v>
      </c>
      <c r="F182" s="349">
        <v>22532</v>
      </c>
      <c r="G182" s="349"/>
      <c r="H182" s="349"/>
      <c r="I182" s="349"/>
      <c r="J182" s="349"/>
      <c r="K182" s="349"/>
      <c r="L182" s="448"/>
      <c r="M182" s="328">
        <f t="shared" si="46"/>
        <v>23209</v>
      </c>
      <c r="N182" s="328">
        <f t="shared" si="47"/>
        <v>0</v>
      </c>
      <c r="O182" s="363"/>
    </row>
    <row r="183" spans="1:15" s="336" customFormat="1" ht="15">
      <c r="A183" s="449" t="s">
        <v>650</v>
      </c>
      <c r="B183" s="329"/>
      <c r="C183" s="349">
        <f>SUM(D183:L183)</f>
        <v>730</v>
      </c>
      <c r="D183" s="349"/>
      <c r="E183" s="349"/>
      <c r="F183" s="349">
        <v>730</v>
      </c>
      <c r="G183" s="349"/>
      <c r="H183" s="349"/>
      <c r="I183" s="349"/>
      <c r="J183" s="349"/>
      <c r="K183" s="349"/>
      <c r="L183" s="448"/>
      <c r="M183" s="328"/>
      <c r="N183" s="328"/>
      <c r="O183" s="365"/>
    </row>
    <row r="184" spans="1:15" s="336" customFormat="1" ht="15">
      <c r="A184" s="449" t="s">
        <v>642</v>
      </c>
      <c r="B184" s="329"/>
      <c r="C184" s="349">
        <f>SUM(D184:L184)</f>
        <v>730</v>
      </c>
      <c r="D184" s="349"/>
      <c r="E184" s="349"/>
      <c r="F184" s="349">
        <f>F183</f>
        <v>730</v>
      </c>
      <c r="G184" s="349"/>
      <c r="H184" s="349"/>
      <c r="I184" s="349"/>
      <c r="J184" s="349"/>
      <c r="K184" s="349"/>
      <c r="L184" s="448"/>
      <c r="M184" s="328"/>
      <c r="N184" s="328"/>
      <c r="O184" s="365"/>
    </row>
    <row r="185" spans="1:15" ht="15">
      <c r="A185" s="467" t="s">
        <v>574</v>
      </c>
      <c r="B185" s="413"/>
      <c r="C185" s="468">
        <f aca="true" t="shared" si="53" ref="C185:L185">C184+C182</f>
        <v>23939</v>
      </c>
      <c r="D185" s="468">
        <f t="shared" si="53"/>
        <v>570</v>
      </c>
      <c r="E185" s="468">
        <f t="shared" si="53"/>
        <v>107</v>
      </c>
      <c r="F185" s="468">
        <f t="shared" si="53"/>
        <v>23262</v>
      </c>
      <c r="G185" s="468">
        <f t="shared" si="53"/>
        <v>0</v>
      </c>
      <c r="H185" s="468">
        <f t="shared" si="53"/>
        <v>0</v>
      </c>
      <c r="I185" s="468">
        <f t="shared" si="53"/>
        <v>0</v>
      </c>
      <c r="J185" s="468">
        <f t="shared" si="53"/>
        <v>0</v>
      </c>
      <c r="K185" s="468">
        <f t="shared" si="53"/>
        <v>0</v>
      </c>
      <c r="L185" s="468">
        <f t="shared" si="53"/>
        <v>0</v>
      </c>
      <c r="M185" s="328"/>
      <c r="N185" s="328"/>
      <c r="O185" s="328"/>
    </row>
    <row r="186" spans="1:15" ht="15">
      <c r="A186" s="451" t="s">
        <v>530</v>
      </c>
      <c r="B186" s="335" t="s">
        <v>492</v>
      </c>
      <c r="C186" s="349"/>
      <c r="D186" s="349"/>
      <c r="E186" s="349"/>
      <c r="F186" s="349"/>
      <c r="G186" s="349"/>
      <c r="H186" s="349"/>
      <c r="I186" s="349"/>
      <c r="J186" s="349"/>
      <c r="K186" s="349"/>
      <c r="L186" s="448"/>
      <c r="M186" s="328">
        <f t="shared" si="46"/>
        <v>0</v>
      </c>
      <c r="N186" s="328">
        <f t="shared" si="47"/>
        <v>0</v>
      </c>
      <c r="O186" s="363"/>
    </row>
    <row r="187" spans="1:15" s="336" customFormat="1" ht="15">
      <c r="A187" s="449" t="s">
        <v>48</v>
      </c>
      <c r="B187" s="329"/>
      <c r="C187" s="349">
        <f>SUM(D187:L187)</f>
        <v>20195</v>
      </c>
      <c r="D187" s="349">
        <v>570</v>
      </c>
      <c r="E187" s="349">
        <v>107</v>
      </c>
      <c r="F187" s="349">
        <v>19518</v>
      </c>
      <c r="G187" s="349"/>
      <c r="H187" s="349"/>
      <c r="I187" s="349"/>
      <c r="J187" s="349"/>
      <c r="K187" s="349"/>
      <c r="L187" s="448"/>
      <c r="M187" s="328">
        <f t="shared" si="46"/>
        <v>20195</v>
      </c>
      <c r="N187" s="328">
        <f t="shared" si="47"/>
        <v>0</v>
      </c>
      <c r="O187" s="363"/>
    </row>
    <row r="188" spans="1:15" s="336" customFormat="1" ht="15">
      <c r="A188" s="449" t="s">
        <v>642</v>
      </c>
      <c r="B188" s="329"/>
      <c r="C188" s="349">
        <f>SUM(D188:L188)</f>
        <v>0</v>
      </c>
      <c r="D188" s="349"/>
      <c r="E188" s="349"/>
      <c r="F188" s="349"/>
      <c r="G188" s="349"/>
      <c r="H188" s="349"/>
      <c r="I188" s="349"/>
      <c r="J188" s="349"/>
      <c r="K188" s="349"/>
      <c r="L188" s="448"/>
      <c r="M188" s="328"/>
      <c r="N188" s="328"/>
      <c r="O188" s="365"/>
    </row>
    <row r="189" spans="1:15" ht="15">
      <c r="A189" s="467" t="s">
        <v>574</v>
      </c>
      <c r="B189" s="413"/>
      <c r="C189" s="468">
        <f aca="true" t="shared" si="54" ref="C189:L189">C188+C187</f>
        <v>20195</v>
      </c>
      <c r="D189" s="468">
        <f t="shared" si="54"/>
        <v>570</v>
      </c>
      <c r="E189" s="468">
        <f t="shared" si="54"/>
        <v>107</v>
      </c>
      <c r="F189" s="468">
        <f t="shared" si="54"/>
        <v>19518</v>
      </c>
      <c r="G189" s="468">
        <f t="shared" si="54"/>
        <v>0</v>
      </c>
      <c r="H189" s="468">
        <f t="shared" si="54"/>
        <v>0</v>
      </c>
      <c r="I189" s="468">
        <f t="shared" si="54"/>
        <v>0</v>
      </c>
      <c r="J189" s="468">
        <f t="shared" si="54"/>
        <v>0</v>
      </c>
      <c r="K189" s="468">
        <f t="shared" si="54"/>
        <v>0</v>
      </c>
      <c r="L189" s="468">
        <f t="shared" si="54"/>
        <v>0</v>
      </c>
      <c r="M189" s="328"/>
      <c r="N189" s="328"/>
      <c r="O189" s="328"/>
    </row>
    <row r="190" spans="1:15" ht="15">
      <c r="A190" s="451" t="s">
        <v>531</v>
      </c>
      <c r="B190" s="335" t="s">
        <v>492</v>
      </c>
      <c r="C190" s="349"/>
      <c r="D190" s="349"/>
      <c r="E190" s="349"/>
      <c r="F190" s="349"/>
      <c r="G190" s="349"/>
      <c r="H190" s="349"/>
      <c r="I190" s="349"/>
      <c r="J190" s="349"/>
      <c r="K190" s="349"/>
      <c r="L190" s="448"/>
      <c r="M190" s="328">
        <f t="shared" si="46"/>
        <v>0</v>
      </c>
      <c r="N190" s="328">
        <f t="shared" si="47"/>
        <v>0</v>
      </c>
      <c r="O190" s="363"/>
    </row>
    <row r="191" spans="1:15" s="336" customFormat="1" ht="15">
      <c r="A191" s="449" t="s">
        <v>48</v>
      </c>
      <c r="B191" s="329"/>
      <c r="C191" s="349">
        <f>SUM(D191:L191)</f>
        <v>11656</v>
      </c>
      <c r="D191" s="349"/>
      <c r="E191" s="349"/>
      <c r="F191" s="349">
        <v>11656</v>
      </c>
      <c r="G191" s="349"/>
      <c r="H191" s="349"/>
      <c r="I191" s="349"/>
      <c r="J191" s="349"/>
      <c r="K191" s="349"/>
      <c r="L191" s="448"/>
      <c r="M191" s="328">
        <f t="shared" si="46"/>
        <v>11656</v>
      </c>
      <c r="N191" s="328">
        <f t="shared" si="47"/>
        <v>0</v>
      </c>
      <c r="O191" s="363"/>
    </row>
    <row r="192" spans="1:15" s="336" customFormat="1" ht="15">
      <c r="A192" s="449" t="s">
        <v>642</v>
      </c>
      <c r="B192" s="329"/>
      <c r="C192" s="349">
        <f>SUM(D192:L192)</f>
        <v>0</v>
      </c>
      <c r="D192" s="349"/>
      <c r="E192" s="349"/>
      <c r="F192" s="349"/>
      <c r="G192" s="349"/>
      <c r="H192" s="349"/>
      <c r="I192" s="349"/>
      <c r="J192" s="349"/>
      <c r="K192" s="349"/>
      <c r="L192" s="448"/>
      <c r="M192" s="328"/>
      <c r="N192" s="328"/>
      <c r="O192" s="365"/>
    </row>
    <row r="193" spans="1:15" ht="15">
      <c r="A193" s="467" t="s">
        <v>574</v>
      </c>
      <c r="B193" s="413"/>
      <c r="C193" s="468">
        <f aca="true" t="shared" si="55" ref="C193:L193">C192+C191</f>
        <v>11656</v>
      </c>
      <c r="D193" s="468">
        <f t="shared" si="55"/>
        <v>0</v>
      </c>
      <c r="E193" s="468">
        <f t="shared" si="55"/>
        <v>0</v>
      </c>
      <c r="F193" s="468">
        <f t="shared" si="55"/>
        <v>11656</v>
      </c>
      <c r="G193" s="468">
        <f t="shared" si="55"/>
        <v>0</v>
      </c>
      <c r="H193" s="468">
        <f t="shared" si="55"/>
        <v>0</v>
      </c>
      <c r="I193" s="468">
        <f t="shared" si="55"/>
        <v>0</v>
      </c>
      <c r="J193" s="468">
        <f t="shared" si="55"/>
        <v>0</v>
      </c>
      <c r="K193" s="468">
        <f t="shared" si="55"/>
        <v>0</v>
      </c>
      <c r="L193" s="468">
        <f t="shared" si="55"/>
        <v>0</v>
      </c>
      <c r="M193" s="328"/>
      <c r="N193" s="328"/>
      <c r="O193" s="328"/>
    </row>
    <row r="194" spans="1:15" ht="15">
      <c r="A194" s="451" t="s">
        <v>532</v>
      </c>
      <c r="B194" s="335" t="s">
        <v>492</v>
      </c>
      <c r="C194" s="349"/>
      <c r="D194" s="349"/>
      <c r="E194" s="349"/>
      <c r="F194" s="349"/>
      <c r="G194" s="349"/>
      <c r="H194" s="349"/>
      <c r="I194" s="349"/>
      <c r="J194" s="349"/>
      <c r="K194" s="349"/>
      <c r="L194" s="448"/>
      <c r="M194" s="328">
        <f t="shared" si="46"/>
        <v>0</v>
      </c>
      <c r="N194" s="328">
        <f t="shared" si="47"/>
        <v>0</v>
      </c>
      <c r="O194" s="363"/>
    </row>
    <row r="195" spans="1:15" s="336" customFormat="1" ht="15">
      <c r="A195" s="449" t="s">
        <v>48</v>
      </c>
      <c r="B195" s="329"/>
      <c r="C195" s="349">
        <f>SUM(D195:L195)</f>
        <v>6291</v>
      </c>
      <c r="D195" s="349">
        <v>990</v>
      </c>
      <c r="E195" s="349">
        <v>185</v>
      </c>
      <c r="F195" s="349">
        <v>5116</v>
      </c>
      <c r="G195" s="349"/>
      <c r="H195" s="349"/>
      <c r="I195" s="349"/>
      <c r="J195" s="349"/>
      <c r="K195" s="349"/>
      <c r="L195" s="448"/>
      <c r="M195" s="328">
        <f t="shared" si="46"/>
        <v>6291</v>
      </c>
      <c r="N195" s="328">
        <f t="shared" si="47"/>
        <v>0</v>
      </c>
      <c r="O195" s="363"/>
    </row>
    <row r="196" spans="1:15" s="336" customFormat="1" ht="15">
      <c r="A196" s="449" t="s">
        <v>642</v>
      </c>
      <c r="B196" s="329"/>
      <c r="C196" s="349">
        <f>SUM(D196:L196)</f>
        <v>0</v>
      </c>
      <c r="D196" s="349"/>
      <c r="E196" s="349"/>
      <c r="F196" s="349"/>
      <c r="G196" s="349"/>
      <c r="H196" s="349"/>
      <c r="I196" s="349"/>
      <c r="J196" s="349"/>
      <c r="K196" s="349"/>
      <c r="L196" s="448"/>
      <c r="M196" s="328"/>
      <c r="N196" s="328"/>
      <c r="O196" s="365"/>
    </row>
    <row r="197" spans="1:15" ht="15">
      <c r="A197" s="467" t="s">
        <v>574</v>
      </c>
      <c r="B197" s="413"/>
      <c r="C197" s="468">
        <f aca="true" t="shared" si="56" ref="C197:L197">C196+C195</f>
        <v>6291</v>
      </c>
      <c r="D197" s="468">
        <f t="shared" si="56"/>
        <v>990</v>
      </c>
      <c r="E197" s="468">
        <f t="shared" si="56"/>
        <v>185</v>
      </c>
      <c r="F197" s="468">
        <f t="shared" si="56"/>
        <v>5116</v>
      </c>
      <c r="G197" s="468">
        <f t="shared" si="56"/>
        <v>0</v>
      </c>
      <c r="H197" s="468">
        <f t="shared" si="56"/>
        <v>0</v>
      </c>
      <c r="I197" s="468">
        <f t="shared" si="56"/>
        <v>0</v>
      </c>
      <c r="J197" s="468">
        <f t="shared" si="56"/>
        <v>0</v>
      </c>
      <c r="K197" s="468">
        <f t="shared" si="56"/>
        <v>0</v>
      </c>
      <c r="L197" s="468">
        <f t="shared" si="56"/>
        <v>0</v>
      </c>
      <c r="M197" s="328"/>
      <c r="N197" s="328"/>
      <c r="O197" s="328"/>
    </row>
    <row r="198" spans="1:15" ht="15">
      <c r="A198" s="451" t="s">
        <v>533</v>
      </c>
      <c r="B198" s="335" t="s">
        <v>492</v>
      </c>
      <c r="C198" s="349"/>
      <c r="D198" s="349"/>
      <c r="E198" s="349"/>
      <c r="F198" s="349"/>
      <c r="G198" s="349"/>
      <c r="H198" s="349"/>
      <c r="I198" s="349"/>
      <c r="J198" s="349"/>
      <c r="K198" s="349"/>
      <c r="L198" s="448"/>
      <c r="M198" s="328">
        <f t="shared" si="46"/>
        <v>0</v>
      </c>
      <c r="N198" s="328">
        <f t="shared" si="47"/>
        <v>0</v>
      </c>
      <c r="O198" s="363"/>
    </row>
    <row r="199" spans="1:15" s="336" customFormat="1" ht="15">
      <c r="A199" s="449" t="s">
        <v>48</v>
      </c>
      <c r="B199" s="329"/>
      <c r="C199" s="349">
        <f>SUM(D199:L199)</f>
        <v>39</v>
      </c>
      <c r="D199" s="349"/>
      <c r="E199" s="349"/>
      <c r="F199" s="349">
        <v>39</v>
      </c>
      <c r="G199" s="349"/>
      <c r="H199" s="349"/>
      <c r="I199" s="349"/>
      <c r="J199" s="349"/>
      <c r="K199" s="349"/>
      <c r="L199" s="448"/>
      <c r="M199" s="328">
        <f t="shared" si="46"/>
        <v>39</v>
      </c>
      <c r="N199" s="328">
        <f t="shared" si="47"/>
        <v>0</v>
      </c>
      <c r="O199" s="363"/>
    </row>
    <row r="200" spans="1:15" s="336" customFormat="1" ht="15">
      <c r="A200" s="449" t="s">
        <v>642</v>
      </c>
      <c r="B200" s="329"/>
      <c r="C200" s="349">
        <f>SUM(D200:L200)</f>
        <v>0</v>
      </c>
      <c r="D200" s="349"/>
      <c r="E200" s="349"/>
      <c r="F200" s="349"/>
      <c r="G200" s="349"/>
      <c r="H200" s="349"/>
      <c r="I200" s="349"/>
      <c r="J200" s="349"/>
      <c r="K200" s="349"/>
      <c r="L200" s="448"/>
      <c r="M200" s="328"/>
      <c r="N200" s="328"/>
      <c r="O200" s="365"/>
    </row>
    <row r="201" spans="1:15" ht="15">
      <c r="A201" s="467" t="s">
        <v>574</v>
      </c>
      <c r="B201" s="413"/>
      <c r="C201" s="468">
        <f aca="true" t="shared" si="57" ref="C201:L201">C200+C199</f>
        <v>39</v>
      </c>
      <c r="D201" s="468">
        <f t="shared" si="57"/>
        <v>0</v>
      </c>
      <c r="E201" s="468">
        <f t="shared" si="57"/>
        <v>0</v>
      </c>
      <c r="F201" s="468">
        <f t="shared" si="57"/>
        <v>39</v>
      </c>
      <c r="G201" s="468">
        <f t="shared" si="57"/>
        <v>0</v>
      </c>
      <c r="H201" s="468">
        <f t="shared" si="57"/>
        <v>0</v>
      </c>
      <c r="I201" s="468">
        <f t="shared" si="57"/>
        <v>0</v>
      </c>
      <c r="J201" s="468">
        <f t="shared" si="57"/>
        <v>0</v>
      </c>
      <c r="K201" s="468">
        <f t="shared" si="57"/>
        <v>0</v>
      </c>
      <c r="L201" s="468">
        <f t="shared" si="57"/>
        <v>0</v>
      </c>
      <c r="M201" s="328"/>
      <c r="N201" s="328"/>
      <c r="O201" s="328"/>
    </row>
    <row r="202" spans="1:15" ht="15">
      <c r="A202" s="451" t="s">
        <v>534</v>
      </c>
      <c r="B202" s="335" t="s">
        <v>492</v>
      </c>
      <c r="C202" s="349"/>
      <c r="D202" s="349"/>
      <c r="E202" s="349"/>
      <c r="F202" s="349"/>
      <c r="G202" s="349"/>
      <c r="H202" s="349"/>
      <c r="I202" s="349"/>
      <c r="J202" s="349"/>
      <c r="K202" s="349"/>
      <c r="L202" s="448"/>
      <c r="M202" s="328">
        <f t="shared" si="46"/>
        <v>0</v>
      </c>
      <c r="N202" s="328">
        <f t="shared" si="47"/>
        <v>0</v>
      </c>
      <c r="O202" s="363"/>
    </row>
    <row r="203" spans="1:15" s="336" customFormat="1" ht="15">
      <c r="A203" s="449" t="s">
        <v>48</v>
      </c>
      <c r="B203" s="329"/>
      <c r="C203" s="349">
        <f>SUM(D203:L203)</f>
        <v>1956</v>
      </c>
      <c r="D203" s="349"/>
      <c r="E203" s="349"/>
      <c r="F203" s="349">
        <v>1956</v>
      </c>
      <c r="G203" s="349"/>
      <c r="H203" s="349"/>
      <c r="I203" s="349"/>
      <c r="J203" s="349"/>
      <c r="K203" s="349"/>
      <c r="L203" s="448"/>
      <c r="M203" s="328">
        <f t="shared" si="46"/>
        <v>1956</v>
      </c>
      <c r="N203" s="328">
        <f t="shared" si="47"/>
        <v>0</v>
      </c>
      <c r="O203" s="363"/>
    </row>
    <row r="204" spans="1:15" s="336" customFormat="1" ht="15">
      <c r="A204" s="449" t="s">
        <v>642</v>
      </c>
      <c r="B204" s="329"/>
      <c r="C204" s="349">
        <f>SUM(D204:L204)</f>
        <v>0</v>
      </c>
      <c r="D204" s="349"/>
      <c r="E204" s="349"/>
      <c r="F204" s="349"/>
      <c r="G204" s="349"/>
      <c r="H204" s="349"/>
      <c r="I204" s="349"/>
      <c r="J204" s="349"/>
      <c r="K204" s="349"/>
      <c r="L204" s="448"/>
      <c r="M204" s="328"/>
      <c r="N204" s="328"/>
      <c r="O204" s="365"/>
    </row>
    <row r="205" spans="1:15" ht="15">
      <c r="A205" s="467" t="s">
        <v>574</v>
      </c>
      <c r="B205" s="413"/>
      <c r="C205" s="468">
        <f aca="true" t="shared" si="58" ref="C205:L205">C204+C203</f>
        <v>1956</v>
      </c>
      <c r="D205" s="468">
        <f t="shared" si="58"/>
        <v>0</v>
      </c>
      <c r="E205" s="468">
        <f t="shared" si="58"/>
        <v>0</v>
      </c>
      <c r="F205" s="468">
        <f t="shared" si="58"/>
        <v>1956</v>
      </c>
      <c r="G205" s="468">
        <f t="shared" si="58"/>
        <v>0</v>
      </c>
      <c r="H205" s="468">
        <f t="shared" si="58"/>
        <v>0</v>
      </c>
      <c r="I205" s="468">
        <f t="shared" si="58"/>
        <v>0</v>
      </c>
      <c r="J205" s="468">
        <f t="shared" si="58"/>
        <v>0</v>
      </c>
      <c r="K205" s="468">
        <f t="shared" si="58"/>
        <v>0</v>
      </c>
      <c r="L205" s="468">
        <f t="shared" si="58"/>
        <v>0</v>
      </c>
      <c r="M205" s="328"/>
      <c r="N205" s="328"/>
      <c r="O205" s="328"/>
    </row>
    <row r="206" spans="1:15" s="355" customFormat="1" ht="15">
      <c r="A206" s="451" t="s">
        <v>535</v>
      </c>
      <c r="B206" s="337"/>
      <c r="C206" s="337"/>
      <c r="D206" s="349"/>
      <c r="E206" s="349"/>
      <c r="F206" s="349"/>
      <c r="G206" s="349"/>
      <c r="H206" s="349"/>
      <c r="I206" s="349"/>
      <c r="J206" s="349"/>
      <c r="K206" s="349"/>
      <c r="L206" s="448"/>
      <c r="M206" s="328">
        <f t="shared" si="46"/>
        <v>0</v>
      </c>
      <c r="N206" s="328">
        <f t="shared" si="47"/>
        <v>0</v>
      </c>
      <c r="O206" s="363"/>
    </row>
    <row r="207" spans="1:15" s="358" customFormat="1" ht="15">
      <c r="A207" s="449" t="s">
        <v>48</v>
      </c>
      <c r="B207" s="356"/>
      <c r="C207" s="463">
        <f>C13+C18+C23+C28+C41+C55+C61+C89+C94</f>
        <v>1339560</v>
      </c>
      <c r="D207" s="463">
        <f aca="true" t="shared" si="59" ref="D207:I207">D13+D18+D23+D28+D41+D55+D61+D89+D94</f>
        <v>607644</v>
      </c>
      <c r="E207" s="463">
        <f t="shared" si="59"/>
        <v>117130</v>
      </c>
      <c r="F207" s="463">
        <f t="shared" si="59"/>
        <v>562542</v>
      </c>
      <c r="G207" s="463">
        <f t="shared" si="59"/>
        <v>120</v>
      </c>
      <c r="H207" s="463">
        <f t="shared" si="59"/>
        <v>27300</v>
      </c>
      <c r="I207" s="463">
        <f t="shared" si="59"/>
        <v>24824</v>
      </c>
      <c r="J207" s="463">
        <f>J13+J18+J23+J28+J41+J55+J61+J89+J94</f>
        <v>0</v>
      </c>
      <c r="K207" s="463">
        <f>K13+K18+K23+K28+K41+K55+K61+K89+K94</f>
        <v>0</v>
      </c>
      <c r="L207" s="464">
        <f>L13+L18+L23+L28+L41+L55+L61+L89+L94</f>
        <v>0</v>
      </c>
      <c r="M207" s="328">
        <f t="shared" si="46"/>
        <v>1339560</v>
      </c>
      <c r="N207" s="328">
        <f t="shared" si="47"/>
        <v>0</v>
      </c>
      <c r="O207" s="363"/>
    </row>
    <row r="208" spans="1:15" s="358" customFormat="1" ht="15">
      <c r="A208" s="449" t="s">
        <v>642</v>
      </c>
      <c r="B208" s="329"/>
      <c r="C208" s="463">
        <f>C15+C20+C25+C29+C42+C58+C62+C91+C95</f>
        <v>18214</v>
      </c>
      <c r="D208" s="463">
        <f aca="true" t="shared" si="60" ref="D208:L208">D15+D20+D25+D29+D42+D58+D62+D91+D95</f>
        <v>2482</v>
      </c>
      <c r="E208" s="463">
        <f t="shared" si="60"/>
        <v>481</v>
      </c>
      <c r="F208" s="463">
        <f t="shared" si="60"/>
        <v>14553</v>
      </c>
      <c r="G208" s="463">
        <f t="shared" si="60"/>
        <v>0</v>
      </c>
      <c r="H208" s="463">
        <f t="shared" si="60"/>
        <v>0</v>
      </c>
      <c r="I208" s="463">
        <f t="shared" si="60"/>
        <v>698</v>
      </c>
      <c r="J208" s="463">
        <f t="shared" si="60"/>
        <v>0</v>
      </c>
      <c r="K208" s="463">
        <f t="shared" si="60"/>
        <v>0</v>
      </c>
      <c r="L208" s="463">
        <f t="shared" si="60"/>
        <v>0</v>
      </c>
      <c r="M208" s="328"/>
      <c r="N208" s="328"/>
      <c r="O208" s="365"/>
    </row>
    <row r="209" spans="1:15" ht="15">
      <c r="A209" s="467" t="s">
        <v>574</v>
      </c>
      <c r="B209" s="413"/>
      <c r="C209" s="548">
        <f>C16+C21+C26+C30+C43+C59+C63+C92+C96</f>
        <v>1357774</v>
      </c>
      <c r="D209" s="548">
        <f aca="true" t="shared" si="61" ref="D209:L209">D16+D21+D26+D30+D43+D59+D63+D92+D96</f>
        <v>610126</v>
      </c>
      <c r="E209" s="548">
        <f t="shared" si="61"/>
        <v>117611</v>
      </c>
      <c r="F209" s="548">
        <f t="shared" si="61"/>
        <v>577095</v>
      </c>
      <c r="G209" s="548">
        <f t="shared" si="61"/>
        <v>120</v>
      </c>
      <c r="H209" s="548">
        <f t="shared" si="61"/>
        <v>27300</v>
      </c>
      <c r="I209" s="548">
        <f t="shared" si="61"/>
        <v>25522</v>
      </c>
      <c r="J209" s="548">
        <f t="shared" si="61"/>
        <v>0</v>
      </c>
      <c r="K209" s="548">
        <f t="shared" si="61"/>
        <v>0</v>
      </c>
      <c r="L209" s="548">
        <f t="shared" si="61"/>
        <v>0</v>
      </c>
      <c r="M209" s="328"/>
      <c r="N209" s="328"/>
      <c r="O209" s="328"/>
    </row>
    <row r="210" spans="1:15" ht="15">
      <c r="A210" s="465" t="s">
        <v>169</v>
      </c>
      <c r="B210" s="426"/>
      <c r="C210" s="427"/>
      <c r="D210" s="427"/>
      <c r="E210" s="427"/>
      <c r="F210" s="427"/>
      <c r="G210" s="427"/>
      <c r="H210" s="427"/>
      <c r="I210" s="427"/>
      <c r="J210" s="427"/>
      <c r="K210" s="427"/>
      <c r="L210" s="466"/>
      <c r="M210" s="328">
        <f t="shared" si="46"/>
        <v>0</v>
      </c>
      <c r="N210" s="328">
        <f t="shared" si="47"/>
        <v>0</v>
      </c>
      <c r="O210" s="363"/>
    </row>
    <row r="211" spans="1:15" ht="15">
      <c r="A211" s="449" t="s">
        <v>48</v>
      </c>
      <c r="B211" s="426"/>
      <c r="C211" s="427">
        <f aca="true" t="shared" si="62" ref="C211:L211">C13+C18+C23+C28+C55+C70+C75+C80+C85+C89+C98+C103+C112+C117+C121+C125+C129+C133+C137+C141+C145+C149+C153+C165+C169+C173+C182+C187+C191+C195+C199+C203</f>
        <v>945682</v>
      </c>
      <c r="D211" s="427">
        <f t="shared" si="62"/>
        <v>450630</v>
      </c>
      <c r="E211" s="427">
        <f t="shared" si="62"/>
        <v>86296</v>
      </c>
      <c r="F211" s="427">
        <f t="shared" si="62"/>
        <v>365376</v>
      </c>
      <c r="G211" s="427">
        <f t="shared" si="62"/>
        <v>0</v>
      </c>
      <c r="H211" s="427">
        <f t="shared" si="62"/>
        <v>27300</v>
      </c>
      <c r="I211" s="427">
        <f t="shared" si="62"/>
        <v>16080</v>
      </c>
      <c r="J211" s="427">
        <f t="shared" si="62"/>
        <v>0</v>
      </c>
      <c r="K211" s="427">
        <f t="shared" si="62"/>
        <v>0</v>
      </c>
      <c r="L211" s="427">
        <f t="shared" si="62"/>
        <v>0</v>
      </c>
      <c r="M211" s="328">
        <f t="shared" si="46"/>
        <v>945682</v>
      </c>
      <c r="N211" s="328">
        <f t="shared" si="47"/>
        <v>0</v>
      </c>
      <c r="O211" s="363"/>
    </row>
    <row r="212" spans="1:15" ht="15">
      <c r="A212" s="467" t="s">
        <v>574</v>
      </c>
      <c r="B212" s="413"/>
      <c r="C212" s="425">
        <f aca="true" t="shared" si="63" ref="C212:L212">C16+C21+C26+C30+C59+C73+C78+C83+C87+C92+C101+C106+C115+C119+C123+C127+C131+C135+C139+C143+C147+C151+C155+C167+C171+C175+C185+C189+C193+C197+C201+C205</f>
        <v>957578</v>
      </c>
      <c r="D212" s="425">
        <f t="shared" si="63"/>
        <v>453112</v>
      </c>
      <c r="E212" s="425">
        <f t="shared" si="63"/>
        <v>86777</v>
      </c>
      <c r="F212" s="425">
        <f t="shared" si="63"/>
        <v>373611</v>
      </c>
      <c r="G212" s="425">
        <f t="shared" si="63"/>
        <v>0</v>
      </c>
      <c r="H212" s="425">
        <f t="shared" si="63"/>
        <v>27300</v>
      </c>
      <c r="I212" s="425">
        <f t="shared" si="63"/>
        <v>16778</v>
      </c>
      <c r="J212" s="425">
        <f t="shared" si="63"/>
        <v>0</v>
      </c>
      <c r="K212" s="425">
        <f t="shared" si="63"/>
        <v>0</v>
      </c>
      <c r="L212" s="425">
        <f t="shared" si="63"/>
        <v>0</v>
      </c>
      <c r="M212" s="328"/>
      <c r="N212" s="328"/>
      <c r="O212" s="328"/>
    </row>
    <row r="213" spans="1:15" ht="15">
      <c r="A213" s="465" t="s">
        <v>170</v>
      </c>
      <c r="B213" s="426"/>
      <c r="C213" s="427"/>
      <c r="D213" s="427"/>
      <c r="E213" s="427"/>
      <c r="F213" s="427"/>
      <c r="G213" s="427"/>
      <c r="H213" s="427"/>
      <c r="I213" s="427"/>
      <c r="J213" s="427"/>
      <c r="K213" s="427"/>
      <c r="L213" s="466"/>
      <c r="M213" s="328">
        <f t="shared" si="46"/>
        <v>0</v>
      </c>
      <c r="N213" s="328">
        <f t="shared" si="47"/>
        <v>0</v>
      </c>
      <c r="O213" s="363"/>
    </row>
    <row r="214" spans="1:15" ht="15">
      <c r="A214" s="449" t="s">
        <v>48</v>
      </c>
      <c r="B214" s="426"/>
      <c r="C214" s="427">
        <f aca="true" t="shared" si="64" ref="C214:L214">C41+C65+C157+C161+C177</f>
        <v>393878</v>
      </c>
      <c r="D214" s="427">
        <f t="shared" si="64"/>
        <v>157014</v>
      </c>
      <c r="E214" s="427">
        <f t="shared" si="64"/>
        <v>30834</v>
      </c>
      <c r="F214" s="427">
        <f t="shared" si="64"/>
        <v>197166</v>
      </c>
      <c r="G214" s="427">
        <f t="shared" si="64"/>
        <v>120</v>
      </c>
      <c r="H214" s="427">
        <f t="shared" si="64"/>
        <v>0</v>
      </c>
      <c r="I214" s="427">
        <f t="shared" si="64"/>
        <v>8744</v>
      </c>
      <c r="J214" s="427">
        <f t="shared" si="64"/>
        <v>0</v>
      </c>
      <c r="K214" s="427">
        <f t="shared" si="64"/>
        <v>0</v>
      </c>
      <c r="L214" s="466">
        <f t="shared" si="64"/>
        <v>0</v>
      </c>
      <c r="M214" s="328">
        <f t="shared" si="46"/>
        <v>393878</v>
      </c>
      <c r="N214" s="328">
        <f t="shared" si="47"/>
        <v>0</v>
      </c>
      <c r="O214" s="363"/>
    </row>
    <row r="215" spans="1:15" ht="15">
      <c r="A215" s="467" t="s">
        <v>574</v>
      </c>
      <c r="B215" s="413"/>
      <c r="C215" s="425">
        <f>C43+C68+C159+C163+C180</f>
        <v>400196</v>
      </c>
      <c r="D215" s="425">
        <f>D43+D68+D159+D163+D180</f>
        <v>157014</v>
      </c>
      <c r="E215" s="425">
        <f aca="true" t="shared" si="65" ref="E215:L215">E43+E68+E159+E163+E180</f>
        <v>30834</v>
      </c>
      <c r="F215" s="425">
        <f t="shared" si="65"/>
        <v>203484</v>
      </c>
      <c r="G215" s="425">
        <f t="shared" si="65"/>
        <v>120</v>
      </c>
      <c r="H215" s="425">
        <f t="shared" si="65"/>
        <v>0</v>
      </c>
      <c r="I215" s="425">
        <f t="shared" si="65"/>
        <v>8744</v>
      </c>
      <c r="J215" s="425">
        <f t="shared" si="65"/>
        <v>0</v>
      </c>
      <c r="K215" s="425">
        <f t="shared" si="65"/>
        <v>0</v>
      </c>
      <c r="L215" s="425">
        <f t="shared" si="65"/>
        <v>0</v>
      </c>
      <c r="M215" s="328"/>
      <c r="N215" s="328"/>
      <c r="O215" s="328"/>
    </row>
    <row r="216" spans="1:15" ht="15">
      <c r="A216" s="465" t="s">
        <v>171</v>
      </c>
      <c r="B216" s="426"/>
      <c r="C216" s="428"/>
      <c r="D216" s="428"/>
      <c r="E216" s="428"/>
      <c r="F216" s="428"/>
      <c r="G216" s="428"/>
      <c r="H216" s="428"/>
      <c r="I216" s="428"/>
      <c r="J216" s="428"/>
      <c r="K216" s="428"/>
      <c r="L216" s="454"/>
      <c r="M216" s="328">
        <f t="shared" si="46"/>
        <v>0</v>
      </c>
      <c r="N216" s="328">
        <f t="shared" si="47"/>
        <v>0</v>
      </c>
      <c r="O216" s="363"/>
    </row>
    <row r="217" spans="1:15" ht="15">
      <c r="A217" s="449" t="s">
        <v>48</v>
      </c>
      <c r="B217" s="426"/>
      <c r="C217" s="427">
        <v>0</v>
      </c>
      <c r="D217" s="427">
        <v>0</v>
      </c>
      <c r="E217" s="427">
        <v>0</v>
      </c>
      <c r="F217" s="427">
        <v>0</v>
      </c>
      <c r="G217" s="427">
        <v>0</v>
      </c>
      <c r="H217" s="427">
        <v>0</v>
      </c>
      <c r="I217" s="427">
        <v>0</v>
      </c>
      <c r="J217" s="427">
        <v>0</v>
      </c>
      <c r="K217" s="427">
        <v>0</v>
      </c>
      <c r="L217" s="466">
        <v>0</v>
      </c>
      <c r="M217" s="328">
        <f>SUM(D217:L217)</f>
        <v>0</v>
      </c>
      <c r="N217" s="328">
        <f>M217-C217</f>
        <v>0</v>
      </c>
      <c r="O217" s="363"/>
    </row>
    <row r="218" spans="1:15" ht="15">
      <c r="A218" s="467" t="s">
        <v>574</v>
      </c>
      <c r="B218" s="413"/>
      <c r="C218" s="468">
        <f>SUM(D218:L218)</f>
        <v>0</v>
      </c>
      <c r="D218" s="468"/>
      <c r="E218" s="468"/>
      <c r="F218" s="468"/>
      <c r="G218" s="468"/>
      <c r="H218" s="468"/>
      <c r="I218" s="468"/>
      <c r="J218" s="468"/>
      <c r="K218" s="468"/>
      <c r="L218" s="469"/>
      <c r="M218" s="328"/>
      <c r="N218" s="328"/>
      <c r="O218" s="328"/>
    </row>
    <row r="219" spans="1:15" ht="15">
      <c r="A219" s="361"/>
      <c r="B219" s="336"/>
      <c r="C219" s="366"/>
      <c r="D219" s="366"/>
      <c r="E219" s="366"/>
      <c r="F219" s="366"/>
      <c r="G219" s="366"/>
      <c r="H219" s="366"/>
      <c r="I219" s="366"/>
      <c r="J219" s="366"/>
      <c r="K219" s="366"/>
      <c r="L219" s="366"/>
      <c r="M219" s="328">
        <f t="shared" si="46"/>
        <v>0</v>
      </c>
      <c r="N219" s="328">
        <f t="shared" si="47"/>
        <v>0</v>
      </c>
      <c r="O219" s="363"/>
    </row>
    <row r="220" spans="3:15" ht="15">
      <c r="C220" s="367">
        <f>SUM(C211:C219)</f>
        <v>2697334</v>
      </c>
      <c r="D220" s="367">
        <f aca="true" t="shared" si="66" ref="D220:L220">SUM(D211:D219)</f>
        <v>1217770</v>
      </c>
      <c r="E220" s="367">
        <f t="shared" si="66"/>
        <v>234741</v>
      </c>
      <c r="F220" s="367">
        <f t="shared" si="66"/>
        <v>1139637</v>
      </c>
      <c r="G220" s="367">
        <f t="shared" si="66"/>
        <v>240</v>
      </c>
      <c r="H220" s="367">
        <f t="shared" si="66"/>
        <v>54600</v>
      </c>
      <c r="I220" s="367">
        <f t="shared" si="66"/>
        <v>50346</v>
      </c>
      <c r="J220" s="367">
        <f t="shared" si="66"/>
        <v>0</v>
      </c>
      <c r="K220" s="367">
        <f t="shared" si="66"/>
        <v>0</v>
      </c>
      <c r="L220" s="367">
        <f t="shared" si="66"/>
        <v>0</v>
      </c>
      <c r="M220" s="328">
        <f t="shared" si="46"/>
        <v>2697334</v>
      </c>
      <c r="N220" s="328">
        <f t="shared" si="47"/>
        <v>0</v>
      </c>
      <c r="O220" s="363"/>
    </row>
    <row r="221" spans="3:15" ht="15">
      <c r="C221" s="367">
        <f>C207-C220</f>
        <v>-1357774</v>
      </c>
      <c r="D221" s="366"/>
      <c r="E221" s="364"/>
      <c r="F221" s="364"/>
      <c r="G221" s="366"/>
      <c r="H221" s="364"/>
      <c r="I221" s="364"/>
      <c r="J221" s="364"/>
      <c r="K221" s="364"/>
      <c r="L221" s="364"/>
      <c r="M221" s="328">
        <f t="shared" si="46"/>
        <v>0</v>
      </c>
      <c r="N221" s="328">
        <f t="shared" si="47"/>
        <v>1357774</v>
      </c>
      <c r="O221" s="363"/>
    </row>
    <row r="222" spans="4:15" ht="15">
      <c r="D222" s="336"/>
      <c r="G222" s="336"/>
      <c r="M222" s="328">
        <f t="shared" si="46"/>
        <v>0</v>
      </c>
      <c r="N222" s="328">
        <f t="shared" si="47"/>
        <v>0</v>
      </c>
      <c r="O222" s="363"/>
    </row>
    <row r="223" spans="4:15" ht="15">
      <c r="D223" s="336"/>
      <c r="G223" s="336"/>
      <c r="M223" s="328">
        <f t="shared" si="46"/>
        <v>0</v>
      </c>
      <c r="N223" s="328">
        <f t="shared" si="47"/>
        <v>0</v>
      </c>
      <c r="O223" s="363"/>
    </row>
    <row r="224" spans="4:15" ht="15">
      <c r="D224" s="365"/>
      <c r="G224" s="336"/>
      <c r="M224" s="328">
        <f t="shared" si="46"/>
        <v>0</v>
      </c>
      <c r="N224" s="328">
        <f t="shared" si="47"/>
        <v>0</v>
      </c>
      <c r="O224" s="363"/>
    </row>
    <row r="225" spans="4:15" ht="15">
      <c r="D225" s="365"/>
      <c r="G225" s="336"/>
      <c r="M225" s="328">
        <f t="shared" si="46"/>
        <v>0</v>
      </c>
      <c r="N225" s="328">
        <f t="shared" si="47"/>
        <v>0</v>
      </c>
      <c r="O225" s="363"/>
    </row>
    <row r="226" spans="4:15" ht="15">
      <c r="D226" s="336"/>
      <c r="G226" s="336"/>
      <c r="M226" s="328">
        <f t="shared" si="46"/>
        <v>0</v>
      </c>
      <c r="N226" s="328">
        <f t="shared" si="47"/>
        <v>0</v>
      </c>
      <c r="O226" s="363"/>
    </row>
    <row r="227" spans="4:14" ht="15">
      <c r="D227" s="336"/>
      <c r="G227" s="336"/>
      <c r="M227" s="328">
        <f t="shared" si="46"/>
        <v>0</v>
      </c>
      <c r="N227" s="328">
        <f t="shared" si="47"/>
        <v>0</v>
      </c>
    </row>
    <row r="228" spans="4:7" ht="15">
      <c r="D228" s="336"/>
      <c r="G228" s="336"/>
    </row>
    <row r="229" spans="4:7" ht="15">
      <c r="D229" s="336"/>
      <c r="G229" s="336"/>
    </row>
    <row r="230" spans="4:7" ht="15">
      <c r="D230" s="336"/>
      <c r="G230" s="336"/>
    </row>
    <row r="231" spans="4:7" ht="15">
      <c r="D231" s="336"/>
      <c r="G231" s="336"/>
    </row>
    <row r="232" spans="4:7" ht="15">
      <c r="D232" s="336"/>
      <c r="G232" s="336"/>
    </row>
    <row r="233" spans="4:7" ht="15">
      <c r="D233" s="336"/>
      <c r="G233" s="336"/>
    </row>
  </sheetData>
  <sheetProtection/>
  <mergeCells count="17">
    <mergeCell ref="A3:L3"/>
    <mergeCell ref="A4:L4"/>
    <mergeCell ref="A5:L5"/>
    <mergeCell ref="I6:L6"/>
    <mergeCell ref="L7:L10"/>
    <mergeCell ref="D8:D10"/>
    <mergeCell ref="K8:K10"/>
    <mergeCell ref="E8:E10"/>
    <mergeCell ref="F8:F10"/>
    <mergeCell ref="B7:B10"/>
    <mergeCell ref="C7:C10"/>
    <mergeCell ref="D7:H7"/>
    <mergeCell ref="I7:K7"/>
    <mergeCell ref="G8:G10"/>
    <mergeCell ref="H8:H10"/>
    <mergeCell ref="I8:I10"/>
    <mergeCell ref="J8:J10"/>
  </mergeCells>
  <printOptions horizontalCentered="1"/>
  <pageMargins left="0.7086614173228347" right="0.7086614173228347" top="0.7480314960629921" bottom="0.7480314960629921" header="0.31496062992125984" footer="0.31496062992125984"/>
  <pageSetup horizontalDpi="600" verticalDpi="600" orientation="landscape" paperSize="9" scale="66" r:id="rId1"/>
  <headerFooter>
    <oddFooter>&amp;C&amp;P. oldal</oddFooter>
  </headerFooter>
  <rowBreaks count="4" manualBreakCount="4">
    <brk id="48" max="11" man="1"/>
    <brk id="87" max="11" man="1"/>
    <brk id="131" max="11" man="1"/>
    <brk id="17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Polgármesteri Hivatal Dorog</dc:creator>
  <cp:keywords/>
  <dc:description/>
  <cp:lastModifiedBy>user</cp:lastModifiedBy>
  <cp:lastPrinted>2019-06-12T07:43:59Z</cp:lastPrinted>
  <dcterms:created xsi:type="dcterms:W3CDTF">2001-01-09T08:56:26Z</dcterms:created>
  <dcterms:modified xsi:type="dcterms:W3CDTF">2019-06-25T09:46:28Z</dcterms:modified>
  <cp:category/>
  <cp:version/>
  <cp:contentType/>
  <cp:contentStatus/>
</cp:coreProperties>
</file>