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.2 köt.f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1" l="1"/>
  <c r="E121" i="1"/>
  <c r="D121" i="1"/>
  <c r="D140" i="1" s="1"/>
  <c r="F140" i="1" s="1"/>
  <c r="D117" i="1"/>
  <c r="C117" i="1"/>
  <c r="F116" i="1"/>
  <c r="F108" i="1"/>
  <c r="F106" i="1"/>
  <c r="F104" i="1"/>
  <c r="E104" i="1"/>
  <c r="E103" i="1"/>
  <c r="D103" i="1"/>
  <c r="F103" i="1" s="1"/>
  <c r="C103" i="1"/>
  <c r="F102" i="1"/>
  <c r="E97" i="1"/>
  <c r="F97" i="1" s="1"/>
  <c r="F93" i="1"/>
  <c r="F92" i="1"/>
  <c r="E92" i="1"/>
  <c r="F91" i="1"/>
  <c r="E90" i="1"/>
  <c r="F90" i="1" s="1"/>
  <c r="E89" i="1"/>
  <c r="F89" i="1" s="1"/>
  <c r="E88" i="1"/>
  <c r="F88" i="1" s="1"/>
  <c r="E87" i="1"/>
  <c r="F87" i="1" s="1"/>
  <c r="D87" i="1"/>
  <c r="D120" i="1" s="1"/>
  <c r="C87" i="1"/>
  <c r="C120" i="1" s="1"/>
  <c r="C141" i="1" s="1"/>
  <c r="E73" i="1"/>
  <c r="F71" i="1"/>
  <c r="E70" i="1"/>
  <c r="F70" i="1" s="1"/>
  <c r="D70" i="1"/>
  <c r="C70" i="1"/>
  <c r="C80" i="1" s="1"/>
  <c r="F62" i="1"/>
  <c r="E61" i="1"/>
  <c r="D61" i="1"/>
  <c r="D80" i="1" s="1"/>
  <c r="F57" i="1"/>
  <c r="E55" i="1"/>
  <c r="D55" i="1"/>
  <c r="F55" i="1" s="1"/>
  <c r="F53" i="1"/>
  <c r="E50" i="1"/>
  <c r="D50" i="1"/>
  <c r="F50" i="1" s="1"/>
  <c r="E44" i="1"/>
  <c r="D44" i="1"/>
  <c r="C44" i="1"/>
  <c r="F43" i="1"/>
  <c r="E43" i="1"/>
  <c r="F41" i="1"/>
  <c r="E40" i="1"/>
  <c r="F40" i="1" s="1"/>
  <c r="E39" i="1"/>
  <c r="F39" i="1" s="1"/>
  <c r="F38" i="1"/>
  <c r="F37" i="1"/>
  <c r="E36" i="1"/>
  <c r="F36" i="1" s="1"/>
  <c r="E35" i="1"/>
  <c r="F35" i="1" s="1"/>
  <c r="E33" i="1"/>
  <c r="F33" i="1" s="1"/>
  <c r="D33" i="1"/>
  <c r="C33" i="1"/>
  <c r="E32" i="1"/>
  <c r="F32" i="1" s="1"/>
  <c r="F31" i="1"/>
  <c r="F30" i="1"/>
  <c r="F28" i="1"/>
  <c r="F27" i="1"/>
  <c r="E26" i="1"/>
  <c r="F26" i="1" s="1"/>
  <c r="D26" i="1"/>
  <c r="C26" i="1"/>
  <c r="C60" i="1" s="1"/>
  <c r="F25" i="1"/>
  <c r="F24" i="1"/>
  <c r="F20" i="1"/>
  <c r="E19" i="1"/>
  <c r="D19" i="1"/>
  <c r="F19" i="1" s="1"/>
  <c r="F18" i="1"/>
  <c r="F17" i="1"/>
  <c r="E17" i="1"/>
  <c r="E12" i="1"/>
  <c r="D12" i="1"/>
  <c r="F12" i="1" s="1"/>
  <c r="C12" i="1"/>
  <c r="F11" i="1"/>
  <c r="F10" i="1"/>
  <c r="F9" i="1"/>
  <c r="E8" i="1"/>
  <c r="F8" i="1" s="1"/>
  <c r="F7" i="1"/>
  <c r="F6" i="1"/>
  <c r="E6" i="1"/>
  <c r="D5" i="1"/>
  <c r="D60" i="1" s="1"/>
  <c r="C5" i="1"/>
  <c r="D145" i="1" l="1"/>
  <c r="D81" i="1"/>
  <c r="C145" i="1"/>
  <c r="C81" i="1"/>
  <c r="D141" i="1"/>
  <c r="F61" i="1"/>
  <c r="E80" i="1"/>
  <c r="F80" i="1" s="1"/>
  <c r="E120" i="1"/>
  <c r="F121" i="1"/>
  <c r="E5" i="1"/>
  <c r="E60" i="1" l="1"/>
  <c r="F5" i="1"/>
  <c r="F120" i="1"/>
  <c r="E141" i="1"/>
  <c r="F141" i="1" s="1"/>
  <c r="F60" i="1" l="1"/>
  <c r="E145" i="1"/>
  <c r="E81" i="1"/>
  <c r="F81" i="1" s="1"/>
</calcChain>
</file>

<file path=xl/sharedStrings.xml><?xml version="1.0" encoding="utf-8"?>
<sst xmlns="http://schemas.openxmlformats.org/spreadsheetml/2006/main" count="298" uniqueCount="250">
  <si>
    <t>B E V É T E L E K</t>
  </si>
  <si>
    <t>1. sz. táblázat</t>
  </si>
  <si>
    <t>Ezer forintban</t>
  </si>
  <si>
    <t>Sor-
szám</t>
  </si>
  <si>
    <t>Bevételi jogcím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</si>
  <si>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</si>
  <si>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</si>
  <si>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</si>
  <si>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</si>
  <si>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</si>
  <si>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</si>
  <si>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</si>
  <si>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</si>
  <si>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</si>
  <si>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</si>
  <si>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</si>
  <si>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</si>
  <si>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</si>
  <si>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</si>
  <si>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</si>
  <si>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</si>
  <si>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</si>
  <si>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</si>
  <si>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</si>
  <si>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</si>
  <si>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</si>
  <si>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</si>
  <si>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</si>
  <si>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</si>
  <si>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</si>
  <si>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</si>
  <si>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</si>
  <si>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</si>
  <si>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</si>
  <si>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</si>
  <si>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</si>
  <si>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</si>
  <si>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</si>
  <si>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</si>
  <si>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</si>
  <si>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</si>
  <si>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</si>
  <si>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</si>
  <si>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</si>
  <si>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</si>
  <si>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</si>
  <si>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</si>
  <si>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</si>
  <si>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</si>
  <si>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</si>
  <si>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</si>
  <si>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</si>
  <si>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</si>
  <si>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</si>
  <si>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</si>
  <si>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</si>
  <si>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</si>
  <si>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</si>
  <si>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</si>
  <si>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</si>
  <si>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</si>
  <si>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</si>
  <si>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</si>
  <si>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</si>
  <si>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</si>
  <si>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</si>
  <si>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</si>
  <si>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</si>
  <si>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</si>
  <si>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</si>
  <si>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</si>
  <si>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</si>
  <si>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</si>
  <si>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</si>
  <si>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</si>
  <si>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</si>
  <si>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</si>
  <si>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</si>
  <si>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</si>
  <si>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</si>
  <si>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</si>
  <si>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</si>
  <si>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</si>
  <si>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</si>
  <si>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</si>
  <si>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</si>
  <si>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</si>
  <si>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</si>
  <si>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</si>
  <si>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</si>
  <si>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</si>
  <si>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</si>
  <si>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</si>
  <si>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</si>
  <si>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</si>
  <si>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</si>
  <si>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</si>
  <si>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</si>
  <si>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</si>
  <si>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</si>
  <si>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</si>
  <si>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</si>
  <si>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</si>
  <si>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</si>
  <si>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</si>
  <si>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</si>
  <si>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</si>
  <si>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</si>
  <si>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</si>
  <si>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</si>
  <si>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</si>
  <si>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</si>
  <si>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</si>
  <si>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</si>
  <si>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</si>
  <si>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</si>
  <si>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</si>
  <si>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</si>
  <si>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</si>
  <si>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</si>
  <si>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</si>
  <si>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</si>
  <si>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</si>
  <si>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</si>
  <si>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</si>
  <si>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</si>
  <si>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</si>
  <si>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</si>
  <si>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</si>
  <si>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</si>
  <si>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</si>
  <si>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</si>
  <si>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</si>
  <si>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</si>
  <si>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</si>
  <si>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</si>
  <si>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</si>
  <si>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</si>
  <si>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</si>
  <si>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</si>
  <si>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</si>
  <si>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</si>
  <si>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</si>
  <si>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</si>
  <si>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</si>
  <si>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</si>
  <si>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</si>
  <si>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</si>
  <si>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</si>
  <si>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</si>
  <si>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</si>
  <si>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</si>
  <si>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</si>
  <si>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</si>
  <si>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</si>
  <si>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</si>
  <si>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</si>
  <si>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</si>
  <si>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</si>
  <si>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</si>
  <si>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</si>
  <si>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</si>
  <si>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</si>
  <si>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</si>
  <si>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</si>
  <si>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</si>
  <si>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</si>
  <si>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BEV.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</si>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</sst>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165" fontId="7" fillId="0" borderId="4" xfId="1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3" fontId="9" fillId="0" borderId="12" xfId="0" applyNumberFormat="1" applyFont="1" applyBorder="1" applyAlignment="1" applyProtection="1">
      <alignment horizontal="right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3" fontId="9" fillId="0" borderId="16" xfId="0" applyNumberFormat="1" applyFont="1" applyBorder="1" applyAlignment="1" applyProtection="1">
      <alignment horizontal="right" wrapText="1" indent="1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left" vertical="center" wrapText="1" indent="1"/>
    </xf>
    <xf numFmtId="0" fontId="9" fillId="0" borderId="19" xfId="0" applyFont="1" applyBorder="1" applyAlignment="1" applyProtection="1">
      <alignment horizontal="left" wrapText="1" indent="1"/>
    </xf>
    <xf numFmtId="3" fontId="9" fillId="0" borderId="20" xfId="0" applyNumberFormat="1" applyFont="1" applyBorder="1" applyAlignment="1" applyProtection="1">
      <alignment horizontal="righ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3" fontId="10" fillId="0" borderId="5" xfId="0" applyNumberFormat="1" applyFont="1" applyBorder="1" applyAlignment="1" applyProtection="1">
      <alignment horizontal="right" vertical="center" wrapText="1" indent="1"/>
    </xf>
    <xf numFmtId="3" fontId="9" fillId="0" borderId="12" xfId="0" applyNumberFormat="1" applyFont="1" applyBorder="1" applyAlignment="1" applyProtection="1">
      <alignment wrapText="1"/>
    </xf>
    <xf numFmtId="165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horizontal="left" vertical="center" wrapText="1" indent="1"/>
    </xf>
    <xf numFmtId="0" fontId="7" fillId="0" borderId="5" xfId="2" applyFont="1" applyFill="1" applyBorder="1" applyAlignment="1" applyProtection="1">
      <alignment horizontal="righ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0" fontId="9" fillId="0" borderId="16" xfId="0" applyFont="1" applyBorder="1" applyAlignment="1" applyProtection="1">
      <alignment horizontal="left" wrapText="1" indent="1"/>
    </xf>
    <xf numFmtId="3" fontId="9" fillId="0" borderId="16" xfId="0" applyNumberFormat="1" applyFont="1" applyBorder="1" applyAlignment="1" applyProtection="1">
      <alignment horizontal="left" wrapText="1" indent="1"/>
    </xf>
    <xf numFmtId="0" fontId="9" fillId="0" borderId="20" xfId="0" applyFont="1" applyBorder="1" applyAlignment="1" applyProtection="1">
      <alignment horizontal="left" wrapText="1" indent="1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</xf>
    <xf numFmtId="165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Border="1" applyAlignment="1" applyProtection="1">
      <alignment horizontal="left" wrapText="1" indent="1"/>
    </xf>
    <xf numFmtId="165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0" applyNumberFormat="1" applyFont="1" applyBorder="1" applyAlignment="1" applyProtection="1">
      <alignment horizontal="left" wrapText="1" indent="1"/>
    </xf>
    <xf numFmtId="0" fontId="10" fillId="0" borderId="2" xfId="0" applyFont="1" applyBorder="1" applyAlignment="1" applyProtection="1">
      <alignment wrapText="1"/>
    </xf>
    <xf numFmtId="0" fontId="9" fillId="0" borderId="19" xfId="0" applyFont="1" applyBorder="1" applyAlignment="1" applyProtection="1">
      <alignment wrapText="1"/>
    </xf>
    <xf numFmtId="3" fontId="9" fillId="0" borderId="20" xfId="0" applyNumberFormat="1" applyFont="1" applyBorder="1" applyAlignment="1" applyProtection="1">
      <alignment horizontal="right" wrapText="1"/>
    </xf>
    <xf numFmtId="0" fontId="9" fillId="0" borderId="10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5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3" fontId="10" fillId="0" borderId="5" xfId="0" applyNumberFormat="1" applyFont="1" applyBorder="1" applyAlignment="1" applyProtection="1">
      <alignment horizontal="right" wrapText="1" indent="1"/>
    </xf>
    <xf numFmtId="3" fontId="10" fillId="0" borderId="5" xfId="0" applyNumberFormat="1" applyFont="1" applyBorder="1" applyAlignment="1" applyProtection="1">
      <alignment horizontal="right" wrapText="1"/>
    </xf>
    <xf numFmtId="0" fontId="10" fillId="0" borderId="22" xfId="0" applyFont="1" applyBorder="1" applyAlignment="1" applyProtection="1">
      <alignment wrapText="1"/>
    </xf>
    <xf numFmtId="0" fontId="10" fillId="0" borderId="23" xfId="0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horizontal="right" wrapText="1" indent="1"/>
    </xf>
    <xf numFmtId="3" fontId="10" fillId="0" borderId="24" xfId="0" applyNumberFormat="1" applyFont="1" applyBorder="1" applyAlignment="1" applyProtection="1">
      <alignment horizontal="right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 indent="1"/>
    </xf>
    <xf numFmtId="164" fontId="4" fillId="0" borderId="1" xfId="2" applyNumberFormat="1" applyFont="1" applyFill="1" applyBorder="1" applyAlignment="1" applyProtection="1">
      <alignment horizontal="left"/>
    </xf>
    <xf numFmtId="164" fontId="4" fillId="0" borderId="1" xfId="2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7" xfId="2" applyFont="1" applyFill="1" applyBorder="1" applyAlignment="1" applyProtection="1">
      <alignment vertical="center" wrapText="1"/>
    </xf>
    <xf numFmtId="3" fontId="7" fillId="0" borderId="8" xfId="2" applyNumberFormat="1" applyFont="1" applyFill="1" applyBorder="1" applyAlignment="1" applyProtection="1">
      <alignment horizontal="right" vertical="center" wrapText="1" indent="1"/>
    </xf>
    <xf numFmtId="165" fontId="7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5" xfId="2" applyNumberFormat="1" applyFont="1" applyFill="1" applyBorder="1" applyAlignment="1" applyProtection="1">
      <alignment horizontal="left" vertical="center" wrapText="1" indent="1"/>
    </xf>
    <xf numFmtId="0" fontId="8" fillId="0" borderId="26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Fill="1" applyBorder="1" applyAlignment="1" applyProtection="1">
      <alignment horizontal="left" vertical="center" wrapText="1" indent="1"/>
    </xf>
    <xf numFmtId="3" fontId="8" fillId="0" borderId="15" xfId="2" applyNumberFormat="1" applyFont="1" applyFill="1" applyBorder="1" applyAlignment="1" applyProtection="1">
      <alignment horizontal="right" vertical="center" wrapText="1" indent="1"/>
    </xf>
    <xf numFmtId="3" fontId="8" fillId="0" borderId="16" xfId="2" applyNumberFormat="1" applyFont="1" applyFill="1" applyBorder="1" applyAlignment="1" applyProtection="1">
      <alignment horizontal="right" vertical="center" wrapText="1" indent="1"/>
    </xf>
    <xf numFmtId="3" fontId="8" fillId="0" borderId="20" xfId="2" applyNumberFormat="1" applyFont="1" applyFill="1" applyBorder="1" applyAlignment="1" applyProtection="1">
      <alignment horizontal="righ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indent="3"/>
    </xf>
    <xf numFmtId="3" fontId="8" fillId="0" borderId="20" xfId="2" applyNumberFormat="1" applyFont="1" applyFill="1" applyBorder="1" applyAlignment="1" applyProtection="1">
      <alignment horizontal="right" vertical="center" indent="1"/>
    </xf>
    <xf numFmtId="0" fontId="8" fillId="0" borderId="15" xfId="2" applyFont="1" applyFill="1" applyBorder="1" applyAlignment="1" applyProtection="1">
      <alignment horizontal="left" vertical="center" wrapText="1" indent="3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3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3"/>
    </xf>
    <xf numFmtId="3" fontId="8" fillId="0" borderId="33" xfId="2" applyNumberFormat="1" applyFont="1" applyFill="1" applyBorder="1" applyAlignment="1" applyProtection="1">
      <alignment horizontal="right" vertical="center" wrapText="1" indent="1"/>
    </xf>
    <xf numFmtId="3" fontId="8" fillId="0" borderId="34" xfId="2" applyNumberFormat="1" applyFont="1" applyFill="1" applyBorder="1" applyAlignment="1" applyProtection="1">
      <alignment horizontal="right" vertical="center" wrapText="1" indent="1"/>
    </xf>
    <xf numFmtId="165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vertical="center" wrapText="1"/>
    </xf>
    <xf numFmtId="3" fontId="11" fillId="0" borderId="36" xfId="2" applyNumberFormat="1" applyFont="1" applyFill="1" applyBorder="1" applyAlignment="1" applyProtection="1">
      <alignment horizontal="right" vertical="center" wrapText="1" indent="1"/>
    </xf>
    <xf numFmtId="3" fontId="7" fillId="0" borderId="37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1"/>
    </xf>
    <xf numFmtId="165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0" applyFont="1" applyBorder="1" applyAlignment="1" applyProtection="1">
      <alignment horizontal="left" vertical="center" wrapText="1" indent="1"/>
    </xf>
    <xf numFmtId="3" fontId="9" fillId="0" borderId="15" xfId="0" applyNumberFormat="1" applyFont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vertical="center" wrapText="1" indent="3"/>
    </xf>
    <xf numFmtId="0" fontId="8" fillId="0" borderId="11" xfId="2" applyFont="1" applyFill="1" applyBorder="1" applyAlignment="1" applyProtection="1">
      <alignment horizontal="left" vertical="center" wrapText="1" indent="3"/>
    </xf>
    <xf numFmtId="3" fontId="8" fillId="0" borderId="19" xfId="2" applyNumberFormat="1" applyFont="1" applyFill="1" applyBorder="1" applyAlignment="1" applyProtection="1">
      <alignment horizontal="right" vertical="center" wrapText="1" indent="1"/>
    </xf>
    <xf numFmtId="165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" xfId="2" applyFont="1" applyFill="1" applyBorder="1" applyAlignment="1" applyProtection="1">
      <alignment horizontal="left" vertical="center" wrapText="1" indent="1"/>
    </xf>
    <xf numFmtId="3" fontId="11" fillId="0" borderId="37" xfId="2" applyNumberFormat="1" applyFont="1" applyFill="1" applyBorder="1" applyAlignment="1" applyProtection="1">
      <alignment horizontal="right" vertical="center" wrapText="1" indent="1"/>
    </xf>
    <xf numFmtId="3" fontId="11" fillId="0" borderId="4" xfId="2" applyNumberFormat="1" applyFont="1" applyFill="1" applyBorder="1" applyAlignment="1" applyProtection="1">
      <alignment horizontal="right" vertical="center" wrapText="1" indent="1"/>
    </xf>
    <xf numFmtId="165" fontId="7" fillId="0" borderId="40" xfId="1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horizontal="right" vertical="center" wrapText="1" indent="1"/>
    </xf>
    <xf numFmtId="0" fontId="11" fillId="0" borderId="3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vertical="center" wrapText="1"/>
    </xf>
    <xf numFmtId="3" fontId="11" fillId="0" borderId="41" xfId="2" applyNumberFormat="1" applyFont="1" applyFill="1" applyBorder="1" applyAlignment="1" applyProtection="1">
      <alignment horizontal="right" vertical="center" wrapText="1" indent="1"/>
    </xf>
    <xf numFmtId="3" fontId="8" fillId="0" borderId="42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righ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vertical="center" wrapText="1"/>
    </xf>
    <xf numFmtId="165" fontId="11" fillId="0" borderId="40" xfId="1" applyNumberFormat="1" applyFont="1" applyFill="1" applyBorder="1" applyAlignment="1" applyProtection="1">
      <alignment horizontal="right" vertical="center" wrapText="1" indent="1"/>
    </xf>
    <xf numFmtId="165" fontId="10" fillId="0" borderId="40" xfId="1" applyNumberFormat="1" applyFont="1" applyBorder="1" applyAlignment="1" applyProtection="1">
      <alignment horizontal="right" vertical="center" wrapText="1" indent="1"/>
    </xf>
    <xf numFmtId="165" fontId="13" fillId="0" borderId="40" xfId="1" quotePrefix="1" applyNumberFormat="1" applyFont="1" applyBorder="1" applyAlignment="1" applyProtection="1">
      <alignment horizontal="right" vertical="center" wrapText="1" indent="1"/>
    </xf>
    <xf numFmtId="0" fontId="10" fillId="0" borderId="22" xfId="0" applyFont="1" applyBorder="1" applyAlignment="1" applyProtection="1">
      <alignment horizontal="left" vertical="center" wrapText="1" indent="1"/>
    </xf>
    <xf numFmtId="0" fontId="13" fillId="0" borderId="23" xfId="0" applyFont="1" applyBorder="1" applyAlignment="1" applyProtection="1">
      <alignment horizontal="left" vertical="center" wrapText="1" indent="1"/>
    </xf>
    <xf numFmtId="3" fontId="13" fillId="0" borderId="24" xfId="0" applyNumberFormat="1" applyFont="1" applyBorder="1" applyAlignment="1" applyProtection="1">
      <alignment horizontal="right" vertical="center" wrapText="1" indent="1"/>
    </xf>
    <xf numFmtId="165" fontId="13" fillId="0" borderId="4" xfId="1" quotePrefix="1" applyNumberFormat="1" applyFont="1" applyBorder="1" applyAlignment="1" applyProtection="1">
      <alignment horizontal="right" vertical="center" wrapText="1" indent="1"/>
    </xf>
    <xf numFmtId="0" fontId="14" fillId="0" borderId="0" xfId="2" applyFont="1" applyFill="1" applyAlignment="1" applyProtection="1">
      <alignment horizontal="center"/>
    </xf>
    <xf numFmtId="0" fontId="7" fillId="0" borderId="3" xfId="2" applyFont="1" applyFill="1" applyBorder="1" applyAlignment="1" applyProtection="1">
      <alignment vertical="center" wrapText="1"/>
    </xf>
    <xf numFmtId="3" fontId="7" fillId="0" borderId="5" xfId="2" applyNumberFormat="1" applyFont="1" applyFill="1" applyBorder="1" applyAlignment="1" applyProtection="1">
      <alignment vertical="center" wrapText="1"/>
    </xf>
    <xf numFmtId="164" fontId="7" fillId="0" borderId="4" xfId="2" applyNumberFormat="1" applyFont="1" applyFill="1" applyBorder="1" applyAlignment="1" applyProtection="1">
      <alignment horizontal="right" vertical="center" wrapText="1" indent="1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6"/>
  <sheetViews>
    <sheetView tabSelected="1" zoomScaleNormal="100" workbookViewId="0">
      <selection activeCell="E19" sqref="E19"/>
    </sheetView>
  </sheetViews>
  <sheetFormatPr defaultRowHeight="15.75" x14ac:dyDescent="0.25"/>
  <cols>
    <col min="1" max="1" width="9.5" style="129" customWidth="1"/>
    <col min="2" max="2" width="68.83203125" style="129" customWidth="1"/>
    <col min="3" max="3" width="18" style="129" customWidth="1"/>
    <col min="4" max="4" width="17.5" style="129" customWidth="1"/>
    <col min="5" max="5" width="15.33203125" style="129" customWidth="1"/>
    <col min="6" max="6" width="13.33203125" style="130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14.25" thickBot="1" x14ac:dyDescent="0.25">
      <c r="A2" s="2" t="s">
        <v>1</v>
      </c>
      <c r="B2" s="2"/>
      <c r="C2" s="3"/>
      <c r="D2" s="3"/>
      <c r="E2" s="3"/>
      <c r="F2" s="4" t="s">
        <v>2</v>
      </c>
    </row>
    <row r="3" spans="1:6" ht="36.75" thickBot="1" x14ac:dyDescent="0.2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7" t="s">
        <v>8</v>
      </c>
    </row>
    <row r="4" spans="1:6" ht="13.5" thickBot="1" x14ac:dyDescent="0.25">
      <c r="A4" s="9"/>
      <c r="B4" s="10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pans="1:6" ht="13.5" thickBot="1" x14ac:dyDescent="0.25">
      <c r="A5" s="13" t="s">
        <v>14</v>
      </c>
      <c r="B5" s="14" t="s">
        <v>15</v>
      </c>
      <c r="C5" s="15">
        <f>SUM(C6:C11)</f>
        <v>322896</v>
      </c>
      <c r="D5" s="15">
        <f>SUM(D6:D11)</f>
        <v>428601</v>
      </c>
      <c r="E5" s="15">
        <f>SUM(E6:E11)</f>
        <v>428601</v>
      </c>
      <c r="F5" s="16">
        <f>E5/D5</f>
        <v>1</v>
      </c>
    </row>
    <row r="6" spans="1:6" ht="12.75" x14ac:dyDescent="0.2">
      <c r="A6" s="17" t="s">
        <v>16</v>
      </c>
      <c r="B6" s="18" t="s">
        <v>17</v>
      </c>
      <c r="C6" s="19">
        <v>135750</v>
      </c>
      <c r="D6" s="19">
        <v>135750</v>
      </c>
      <c r="E6" s="19">
        <f>167640-31890</f>
        <v>135750</v>
      </c>
      <c r="F6" s="20">
        <f>E6/D6</f>
        <v>1</v>
      </c>
    </row>
    <row r="7" spans="1:6" ht="12.75" x14ac:dyDescent="0.2">
      <c r="A7" s="21" t="s">
        <v>18</v>
      </c>
      <c r="B7" s="22" t="s">
        <v>19</v>
      </c>
      <c r="C7" s="23">
        <v>134441</v>
      </c>
      <c r="D7" s="23">
        <v>131933</v>
      </c>
      <c r="E7" s="23">
        <v>131933</v>
      </c>
      <c r="F7" s="24">
        <f>E7/D7</f>
        <v>1</v>
      </c>
    </row>
    <row r="8" spans="1:6" ht="12" customHeight="1" x14ac:dyDescent="0.2">
      <c r="A8" s="21" t="s">
        <v>20</v>
      </c>
      <c r="B8" s="22" t="s">
        <v>21</v>
      </c>
      <c r="C8" s="23">
        <v>45235</v>
      </c>
      <c r="D8" s="23">
        <v>129460</v>
      </c>
      <c r="E8" s="23">
        <f>131311-1851</f>
        <v>129460</v>
      </c>
      <c r="F8" s="24">
        <f t="shared" ref="F8:F71" si="0">E8/D8</f>
        <v>1</v>
      </c>
    </row>
    <row r="9" spans="1:6" ht="12.75" x14ac:dyDescent="0.2">
      <c r="A9" s="21" t="s">
        <v>22</v>
      </c>
      <c r="B9" s="22" t="s">
        <v>23</v>
      </c>
      <c r="C9" s="23">
        <v>7470</v>
      </c>
      <c r="D9" s="23">
        <v>7470</v>
      </c>
      <c r="E9" s="23">
        <v>7470</v>
      </c>
      <c r="F9" s="24">
        <f t="shared" si="0"/>
        <v>1</v>
      </c>
    </row>
    <row r="10" spans="1:6" ht="12.75" x14ac:dyDescent="0.2">
      <c r="A10" s="21" t="s">
        <v>24</v>
      </c>
      <c r="B10" s="22" t="s">
        <v>25</v>
      </c>
      <c r="C10" s="23"/>
      <c r="D10" s="23">
        <v>11062</v>
      </c>
      <c r="E10" s="23">
        <v>11062</v>
      </c>
      <c r="F10" s="24">
        <f t="shared" si="0"/>
        <v>1</v>
      </c>
    </row>
    <row r="11" spans="1:6" ht="13.5" thickBot="1" x14ac:dyDescent="0.25">
      <c r="A11" s="25" t="s">
        <v>26</v>
      </c>
      <c r="B11" s="26" t="s">
        <v>27</v>
      </c>
      <c r="C11" s="27"/>
      <c r="D11" s="27">
        <v>12926</v>
      </c>
      <c r="E11" s="27">
        <v>12926</v>
      </c>
      <c r="F11" s="24">
        <f t="shared" si="0"/>
        <v>1</v>
      </c>
    </row>
    <row r="12" spans="1:6" ht="13.5" thickBot="1" x14ac:dyDescent="0.25">
      <c r="A12" s="13" t="s">
        <v>28</v>
      </c>
      <c r="B12" s="28" t="s">
        <v>29</v>
      </c>
      <c r="C12" s="29">
        <f>SUM(C13:C17)</f>
        <v>222467</v>
      </c>
      <c r="D12" s="29">
        <f>SUM(D13:D17)</f>
        <v>229512</v>
      </c>
      <c r="E12" s="29">
        <f>SUM(E13:E17)</f>
        <v>227067</v>
      </c>
      <c r="F12" s="16">
        <f t="shared" si="0"/>
        <v>0.9893469622503398</v>
      </c>
    </row>
    <row r="13" spans="1:6" ht="12.75" x14ac:dyDescent="0.2">
      <c r="A13" s="17" t="s">
        <v>30</v>
      </c>
      <c r="B13" s="18" t="s">
        <v>31</v>
      </c>
      <c r="C13" s="30"/>
      <c r="D13" s="19"/>
      <c r="E13" s="19"/>
      <c r="F13" s="20"/>
    </row>
    <row r="14" spans="1:6" ht="12.75" x14ac:dyDescent="0.2">
      <c r="A14" s="21" t="s">
        <v>32</v>
      </c>
      <c r="B14" s="22" t="s">
        <v>33</v>
      </c>
      <c r="C14" s="23"/>
      <c r="D14" s="23"/>
      <c r="E14" s="23"/>
      <c r="F14" s="24"/>
    </row>
    <row r="15" spans="1:6" ht="14.25" customHeight="1" x14ac:dyDescent="0.2">
      <c r="A15" s="21" t="s">
        <v>34</v>
      </c>
      <c r="B15" s="22" t="s">
        <v>35</v>
      </c>
      <c r="C15" s="23"/>
      <c r="D15" s="23"/>
      <c r="E15" s="23"/>
      <c r="F15" s="24"/>
    </row>
    <row r="16" spans="1:6" ht="13.5" customHeight="1" x14ac:dyDescent="0.2">
      <c r="A16" s="21" t="s">
        <v>36</v>
      </c>
      <c r="B16" s="22" t="s">
        <v>37</v>
      </c>
      <c r="C16" s="23"/>
      <c r="D16" s="23"/>
      <c r="E16" s="23"/>
      <c r="F16" s="24"/>
    </row>
    <row r="17" spans="1:6" ht="12.75" x14ac:dyDescent="0.2">
      <c r="A17" s="21" t="s">
        <v>38</v>
      </c>
      <c r="B17" s="22" t="s">
        <v>39</v>
      </c>
      <c r="C17" s="23">
        <v>222467</v>
      </c>
      <c r="D17" s="23">
        <v>229512</v>
      </c>
      <c r="E17" s="23">
        <f>227396-329</f>
        <v>227067</v>
      </c>
      <c r="F17" s="24">
        <f t="shared" si="0"/>
        <v>0.9893469622503398</v>
      </c>
    </row>
    <row r="18" spans="1:6" ht="13.5" thickBot="1" x14ac:dyDescent="0.25">
      <c r="A18" s="25" t="s">
        <v>40</v>
      </c>
      <c r="B18" s="26" t="s">
        <v>41</v>
      </c>
      <c r="C18" s="27">
        <v>5583</v>
      </c>
      <c r="D18" s="27">
        <v>7475</v>
      </c>
      <c r="E18" s="27">
        <v>2385</v>
      </c>
      <c r="F18" s="31">
        <f t="shared" si="0"/>
        <v>0.31906354515050167</v>
      </c>
    </row>
    <row r="19" spans="1:6" ht="13.5" thickBot="1" x14ac:dyDescent="0.25">
      <c r="A19" s="13" t="s">
        <v>42</v>
      </c>
      <c r="B19" s="14" t="s">
        <v>43</v>
      </c>
      <c r="C19" s="32"/>
      <c r="D19" s="33">
        <f>SUM(D20:D24)</f>
        <v>422804</v>
      </c>
      <c r="E19" s="15">
        <f>SUM(E20:E24)</f>
        <v>421713</v>
      </c>
      <c r="F19" s="16">
        <f t="shared" si="0"/>
        <v>0.9974196081399419</v>
      </c>
    </row>
    <row r="20" spans="1:6" ht="12.75" x14ac:dyDescent="0.2">
      <c r="A20" s="17" t="s">
        <v>44</v>
      </c>
      <c r="B20" s="18" t="s">
        <v>45</v>
      </c>
      <c r="C20" s="34"/>
      <c r="D20" s="19">
        <v>146384</v>
      </c>
      <c r="E20" s="19">
        <v>146384</v>
      </c>
      <c r="F20" s="20">
        <f t="shared" si="0"/>
        <v>1</v>
      </c>
    </row>
    <row r="21" spans="1:6" ht="12.75" x14ac:dyDescent="0.2">
      <c r="A21" s="21" t="s">
        <v>46</v>
      </c>
      <c r="B21" s="22" t="s">
        <v>47</v>
      </c>
      <c r="C21" s="35"/>
      <c r="D21" s="36"/>
      <c r="E21" s="23"/>
      <c r="F21" s="24"/>
    </row>
    <row r="22" spans="1:6" ht="12.75" x14ac:dyDescent="0.2">
      <c r="A22" s="21" t="s">
        <v>48</v>
      </c>
      <c r="B22" s="22" t="s">
        <v>49</v>
      </c>
      <c r="C22" s="35"/>
      <c r="D22" s="36"/>
      <c r="E22" s="23"/>
      <c r="F22" s="24"/>
    </row>
    <row r="23" spans="1:6" ht="12.75" x14ac:dyDescent="0.2">
      <c r="A23" s="21" t="s">
        <v>50</v>
      </c>
      <c r="B23" s="22" t="s">
        <v>51</v>
      </c>
      <c r="C23" s="35"/>
      <c r="D23" s="36"/>
      <c r="E23" s="23"/>
      <c r="F23" s="24"/>
    </row>
    <row r="24" spans="1:6" ht="12.75" x14ac:dyDescent="0.2">
      <c r="A24" s="21" t="s">
        <v>52</v>
      </c>
      <c r="B24" s="22" t="s">
        <v>53</v>
      </c>
      <c r="C24" s="35"/>
      <c r="D24" s="23">
        <v>276420</v>
      </c>
      <c r="E24" s="23">
        <v>275329</v>
      </c>
      <c r="F24" s="24">
        <f t="shared" si="0"/>
        <v>0.9960531075898994</v>
      </c>
    </row>
    <row r="25" spans="1:6" ht="13.5" thickBot="1" x14ac:dyDescent="0.25">
      <c r="A25" s="25" t="s">
        <v>54</v>
      </c>
      <c r="B25" s="26" t="s">
        <v>55</v>
      </c>
      <c r="C25" s="37"/>
      <c r="D25" s="27">
        <v>276420</v>
      </c>
      <c r="E25" s="27">
        <v>275329</v>
      </c>
      <c r="F25" s="31">
        <f t="shared" si="0"/>
        <v>0.9960531075898994</v>
      </c>
    </row>
    <row r="26" spans="1:6" ht="13.5" thickBot="1" x14ac:dyDescent="0.25">
      <c r="A26" s="13" t="s">
        <v>56</v>
      </c>
      <c r="B26" s="14" t="s">
        <v>57</v>
      </c>
      <c r="C26" s="15">
        <f>C27+C30+C32</f>
        <v>177000</v>
      </c>
      <c r="D26" s="15">
        <f>D27+D30+D31+D32</f>
        <v>177000</v>
      </c>
      <c r="E26" s="15">
        <f>E27+E30+E31+E32</f>
        <v>200130</v>
      </c>
      <c r="F26" s="38">
        <f t="shared" si="0"/>
        <v>1.130677966101695</v>
      </c>
    </row>
    <row r="27" spans="1:6" ht="12.75" x14ac:dyDescent="0.2">
      <c r="A27" s="17" t="s">
        <v>58</v>
      </c>
      <c r="B27" s="18" t="s">
        <v>59</v>
      </c>
      <c r="C27" s="19">
        <v>164500</v>
      </c>
      <c r="D27" s="19">
        <v>164500</v>
      </c>
      <c r="E27" s="19">
        <v>185019</v>
      </c>
      <c r="F27" s="39">
        <f t="shared" si="0"/>
        <v>1.1247355623100304</v>
      </c>
    </row>
    <row r="28" spans="1:6" ht="12.75" x14ac:dyDescent="0.2">
      <c r="A28" s="21" t="s">
        <v>60</v>
      </c>
      <c r="B28" s="22" t="s">
        <v>61</v>
      </c>
      <c r="C28" s="23">
        <v>43500</v>
      </c>
      <c r="D28" s="23">
        <v>43500</v>
      </c>
      <c r="E28" s="23">
        <v>46448</v>
      </c>
      <c r="F28" s="24">
        <f t="shared" si="0"/>
        <v>1.0677701149425287</v>
      </c>
    </row>
    <row r="29" spans="1:6" ht="12.75" x14ac:dyDescent="0.2">
      <c r="A29" s="21" t="s">
        <v>62</v>
      </c>
      <c r="B29" s="22" t="s">
        <v>63</v>
      </c>
      <c r="C29" s="23"/>
      <c r="D29" s="23"/>
      <c r="E29" s="23"/>
      <c r="F29" s="24"/>
    </row>
    <row r="30" spans="1:6" ht="12.75" x14ac:dyDescent="0.2">
      <c r="A30" s="21" t="s">
        <v>64</v>
      </c>
      <c r="B30" s="22" t="s">
        <v>65</v>
      </c>
      <c r="C30" s="23">
        <v>11000</v>
      </c>
      <c r="D30" s="23">
        <v>11000</v>
      </c>
      <c r="E30" s="23">
        <v>12409</v>
      </c>
      <c r="F30" s="24">
        <f t="shared" si="0"/>
        <v>1.128090909090909</v>
      </c>
    </row>
    <row r="31" spans="1:6" ht="12.75" x14ac:dyDescent="0.2">
      <c r="A31" s="21" t="s">
        <v>66</v>
      </c>
      <c r="B31" s="22" t="s">
        <v>67</v>
      </c>
      <c r="C31" s="23"/>
      <c r="D31" s="23">
        <v>500</v>
      </c>
      <c r="E31" s="23">
        <v>1304</v>
      </c>
      <c r="F31" s="24">
        <f t="shared" si="0"/>
        <v>2.6080000000000001</v>
      </c>
    </row>
    <row r="32" spans="1:6" ht="13.5" thickBot="1" x14ac:dyDescent="0.25">
      <c r="A32" s="25" t="s">
        <v>68</v>
      </c>
      <c r="B32" s="26" t="s">
        <v>69</v>
      </c>
      <c r="C32" s="27">
        <v>1500</v>
      </c>
      <c r="D32" s="27">
        <v>1000</v>
      </c>
      <c r="E32" s="27">
        <f>1470-72</f>
        <v>1398</v>
      </c>
      <c r="F32" s="31">
        <f t="shared" si="0"/>
        <v>1.3979999999999999</v>
      </c>
    </row>
    <row r="33" spans="1:6" ht="13.5" thickBot="1" x14ac:dyDescent="0.25">
      <c r="A33" s="13" t="s">
        <v>70</v>
      </c>
      <c r="B33" s="14" t="s">
        <v>71</v>
      </c>
      <c r="C33" s="15">
        <f>SUM(C34:C43)</f>
        <v>70258</v>
      </c>
      <c r="D33" s="15">
        <f>SUM(D34:D43)</f>
        <v>105899</v>
      </c>
      <c r="E33" s="15">
        <f>SUM(E34:E43)</f>
        <v>106433</v>
      </c>
      <c r="F33" s="16">
        <f t="shared" si="0"/>
        <v>1.005042540533905</v>
      </c>
    </row>
    <row r="34" spans="1:6" ht="12.75" x14ac:dyDescent="0.2">
      <c r="A34" s="17" t="s">
        <v>72</v>
      </c>
      <c r="B34" s="18" t="s">
        <v>73</v>
      </c>
      <c r="C34" s="19">
        <v>0</v>
      </c>
      <c r="D34" s="19"/>
      <c r="E34" s="19"/>
      <c r="F34" s="20"/>
    </row>
    <row r="35" spans="1:6" ht="12.75" x14ac:dyDescent="0.2">
      <c r="A35" s="21" t="s">
        <v>74</v>
      </c>
      <c r="B35" s="22" t="s">
        <v>75</v>
      </c>
      <c r="C35" s="19">
        <v>19288</v>
      </c>
      <c r="D35" s="23">
        <v>4593</v>
      </c>
      <c r="E35" s="23">
        <f>16467-10131</f>
        <v>6336</v>
      </c>
      <c r="F35" s="24">
        <f t="shared" si="0"/>
        <v>1.37949052906597</v>
      </c>
    </row>
    <row r="36" spans="1:6" ht="12.75" x14ac:dyDescent="0.2">
      <c r="A36" s="21" t="s">
        <v>76</v>
      </c>
      <c r="B36" s="22" t="s">
        <v>77</v>
      </c>
      <c r="C36" s="19">
        <v>2564</v>
      </c>
      <c r="D36" s="23">
        <v>3729</v>
      </c>
      <c r="E36" s="23">
        <f>14018-9835</f>
        <v>4183</v>
      </c>
      <c r="F36" s="24">
        <f t="shared" si="0"/>
        <v>1.1217484580316439</v>
      </c>
    </row>
    <row r="37" spans="1:6" ht="12.75" x14ac:dyDescent="0.2">
      <c r="A37" s="21" t="s">
        <v>78</v>
      </c>
      <c r="B37" s="22" t="s">
        <v>79</v>
      </c>
      <c r="C37" s="19">
        <v>3730</v>
      </c>
      <c r="D37" s="23">
        <v>3776</v>
      </c>
      <c r="E37" s="23">
        <v>1039</v>
      </c>
      <c r="F37" s="24">
        <f t="shared" si="0"/>
        <v>0.27515889830508472</v>
      </c>
    </row>
    <row r="38" spans="1:6" ht="12.75" x14ac:dyDescent="0.2">
      <c r="A38" s="21" t="s">
        <v>80</v>
      </c>
      <c r="B38" s="22" t="s">
        <v>81</v>
      </c>
      <c r="C38" s="19">
        <v>7918</v>
      </c>
      <c r="D38" s="23">
        <v>54857</v>
      </c>
      <c r="E38" s="23">
        <v>54857</v>
      </c>
      <c r="F38" s="24">
        <f t="shared" si="0"/>
        <v>1</v>
      </c>
    </row>
    <row r="39" spans="1:6" ht="12.75" x14ac:dyDescent="0.2">
      <c r="A39" s="21" t="s">
        <v>82</v>
      </c>
      <c r="B39" s="22" t="s">
        <v>83</v>
      </c>
      <c r="C39" s="19">
        <v>2013</v>
      </c>
      <c r="D39" s="23">
        <v>16980</v>
      </c>
      <c r="E39" s="23">
        <f>21638-5173</f>
        <v>16465</v>
      </c>
      <c r="F39" s="24">
        <f t="shared" si="0"/>
        <v>0.96967020023557127</v>
      </c>
    </row>
    <row r="40" spans="1:6" ht="12.75" x14ac:dyDescent="0.2">
      <c r="A40" s="21" t="s">
        <v>84</v>
      </c>
      <c r="B40" s="22" t="s">
        <v>85</v>
      </c>
      <c r="C40" s="19">
        <v>30194</v>
      </c>
      <c r="D40" s="23">
        <v>17763</v>
      </c>
      <c r="E40" s="23">
        <f>23624-5861</f>
        <v>17763</v>
      </c>
      <c r="F40" s="24">
        <f t="shared" si="0"/>
        <v>1</v>
      </c>
    </row>
    <row r="41" spans="1:6" ht="12.75" x14ac:dyDescent="0.2">
      <c r="A41" s="21" t="s">
        <v>86</v>
      </c>
      <c r="B41" s="22" t="s">
        <v>87</v>
      </c>
      <c r="C41" s="19">
        <v>6</v>
      </c>
      <c r="D41" s="23">
        <v>654</v>
      </c>
      <c r="E41" s="23">
        <v>654</v>
      </c>
      <c r="F41" s="24">
        <f t="shared" si="0"/>
        <v>1</v>
      </c>
    </row>
    <row r="42" spans="1:6" ht="12.75" x14ac:dyDescent="0.2">
      <c r="A42" s="21" t="s">
        <v>88</v>
      </c>
      <c r="B42" s="22" t="s">
        <v>89</v>
      </c>
      <c r="C42" s="19">
        <v>4345</v>
      </c>
      <c r="D42" s="23"/>
      <c r="E42" s="23"/>
      <c r="F42" s="40"/>
    </row>
    <row r="43" spans="1:6" ht="13.5" thickBot="1" x14ac:dyDescent="0.25">
      <c r="A43" s="25" t="s">
        <v>90</v>
      </c>
      <c r="B43" s="26" t="s">
        <v>91</v>
      </c>
      <c r="C43" s="19">
        <v>200</v>
      </c>
      <c r="D43" s="27">
        <v>3547</v>
      </c>
      <c r="E43" s="27">
        <f>5442-306</f>
        <v>5136</v>
      </c>
      <c r="F43" s="41">
        <f t="shared" si="0"/>
        <v>1.4479842120101494</v>
      </c>
    </row>
    <row r="44" spans="1:6" ht="13.5" thickBot="1" x14ac:dyDescent="0.25">
      <c r="A44" s="13" t="s">
        <v>92</v>
      </c>
      <c r="B44" s="14" t="s">
        <v>93</v>
      </c>
      <c r="C44" s="15">
        <f>SUM(C45:C49)</f>
        <v>3626</v>
      </c>
      <c r="D44" s="15">
        <f>SUM(D45:D49)</f>
        <v>0</v>
      </c>
      <c r="E44" s="15">
        <f>SUM(E45:E49)</f>
        <v>0</v>
      </c>
      <c r="F44" s="16"/>
    </row>
    <row r="45" spans="1:6" ht="12.75" x14ac:dyDescent="0.2">
      <c r="A45" s="17" t="s">
        <v>94</v>
      </c>
      <c r="B45" s="18" t="s">
        <v>95</v>
      </c>
      <c r="C45" s="42"/>
      <c r="D45" s="42"/>
      <c r="E45" s="42"/>
      <c r="F45" s="43"/>
    </row>
    <row r="46" spans="1:6" ht="12.75" x14ac:dyDescent="0.2">
      <c r="A46" s="21" t="s">
        <v>96</v>
      </c>
      <c r="B46" s="22" t="s">
        <v>97</v>
      </c>
      <c r="C46" s="23">
        <v>3626</v>
      </c>
      <c r="D46" s="23"/>
      <c r="E46" s="36"/>
      <c r="F46" s="40"/>
    </row>
    <row r="47" spans="1:6" ht="12.75" x14ac:dyDescent="0.2">
      <c r="A47" s="21" t="s">
        <v>98</v>
      </c>
      <c r="B47" s="22" t="s">
        <v>99</v>
      </c>
      <c r="C47" s="36"/>
      <c r="D47" s="36"/>
      <c r="E47" s="36"/>
      <c r="F47" s="40"/>
    </row>
    <row r="48" spans="1:6" ht="12.75" x14ac:dyDescent="0.2">
      <c r="A48" s="21" t="s">
        <v>100</v>
      </c>
      <c r="B48" s="22" t="s">
        <v>101</v>
      </c>
      <c r="C48" s="36"/>
      <c r="D48" s="36"/>
      <c r="E48" s="36"/>
      <c r="F48" s="40"/>
    </row>
    <row r="49" spans="1:6" ht="13.5" thickBot="1" x14ac:dyDescent="0.25">
      <c r="A49" s="25" t="s">
        <v>102</v>
      </c>
      <c r="B49" s="26" t="s">
        <v>103</v>
      </c>
      <c r="C49" s="44"/>
      <c r="D49" s="44"/>
      <c r="E49" s="44"/>
      <c r="F49" s="41"/>
    </row>
    <row r="50" spans="1:6" ht="13.5" thickBot="1" x14ac:dyDescent="0.25">
      <c r="A50" s="13" t="s">
        <v>104</v>
      </c>
      <c r="B50" s="14" t="s">
        <v>105</v>
      </c>
      <c r="C50" s="15"/>
      <c r="D50" s="15">
        <f>SUM(D51:D54)</f>
        <v>1667</v>
      </c>
      <c r="E50" s="15">
        <f>SUM(E51:E54)</f>
        <v>1667</v>
      </c>
      <c r="F50" s="16">
        <f t="shared" si="0"/>
        <v>1</v>
      </c>
    </row>
    <row r="51" spans="1:6" ht="13.5" customHeight="1" x14ac:dyDescent="0.2">
      <c r="A51" s="17" t="s">
        <v>106</v>
      </c>
      <c r="B51" s="18" t="s">
        <v>107</v>
      </c>
      <c r="C51" s="19"/>
      <c r="D51" s="19"/>
      <c r="E51" s="19"/>
      <c r="F51" s="20"/>
    </row>
    <row r="52" spans="1:6" ht="12.75" customHeight="1" x14ac:dyDescent="0.2">
      <c r="A52" s="21" t="s">
        <v>108</v>
      </c>
      <c r="B52" s="22" t="s">
        <v>109</v>
      </c>
      <c r="C52" s="23"/>
      <c r="D52" s="23"/>
      <c r="E52" s="23"/>
      <c r="F52" s="24"/>
    </row>
    <row r="53" spans="1:6" ht="12.75" x14ac:dyDescent="0.2">
      <c r="A53" s="21" t="s">
        <v>110</v>
      </c>
      <c r="B53" s="22" t="s">
        <v>111</v>
      </c>
      <c r="C53" s="23"/>
      <c r="D53" s="23">
        <v>1667</v>
      </c>
      <c r="E53" s="23">
        <v>1667</v>
      </c>
      <c r="F53" s="24">
        <f t="shared" si="0"/>
        <v>1</v>
      </c>
    </row>
    <row r="54" spans="1:6" ht="13.5" thickBot="1" x14ac:dyDescent="0.25">
      <c r="A54" s="25" t="s">
        <v>112</v>
      </c>
      <c r="B54" s="26" t="s">
        <v>113</v>
      </c>
      <c r="C54" s="27"/>
      <c r="D54" s="27"/>
      <c r="E54" s="27"/>
      <c r="F54" s="31"/>
    </row>
    <row r="55" spans="1:6" ht="13.5" thickBot="1" x14ac:dyDescent="0.25">
      <c r="A55" s="13" t="s">
        <v>114</v>
      </c>
      <c r="B55" s="28" t="s">
        <v>115</v>
      </c>
      <c r="C55" s="29"/>
      <c r="D55" s="29">
        <f>SUM(D56:D59)</f>
        <v>88</v>
      </c>
      <c r="E55" s="29">
        <f>SUM(E56:E59)</f>
        <v>88</v>
      </c>
      <c r="F55" s="16">
        <f t="shared" si="0"/>
        <v>1</v>
      </c>
    </row>
    <row r="56" spans="1:6" ht="14.25" customHeight="1" x14ac:dyDescent="0.2">
      <c r="A56" s="17" t="s">
        <v>116</v>
      </c>
      <c r="B56" s="18" t="s">
        <v>117</v>
      </c>
      <c r="C56" s="19"/>
      <c r="D56" s="19"/>
      <c r="E56" s="19"/>
      <c r="F56" s="40"/>
    </row>
    <row r="57" spans="1:6" ht="12" customHeight="1" x14ac:dyDescent="0.2">
      <c r="A57" s="21" t="s">
        <v>118</v>
      </c>
      <c r="B57" s="22" t="s">
        <v>119</v>
      </c>
      <c r="C57" s="23"/>
      <c r="D57" s="23">
        <v>88</v>
      </c>
      <c r="E57" s="23">
        <v>88</v>
      </c>
      <c r="F57" s="40">
        <f t="shared" si="0"/>
        <v>1</v>
      </c>
    </row>
    <row r="58" spans="1:6" ht="12.75" x14ac:dyDescent="0.2">
      <c r="A58" s="21" t="s">
        <v>120</v>
      </c>
      <c r="B58" s="22" t="s">
        <v>121</v>
      </c>
      <c r="C58" s="23"/>
      <c r="D58" s="23"/>
      <c r="E58" s="23"/>
      <c r="F58" s="40"/>
    </row>
    <row r="59" spans="1:6" ht="13.5" thickBot="1" x14ac:dyDescent="0.25">
      <c r="A59" s="25" t="s">
        <v>122</v>
      </c>
      <c r="B59" s="26" t="s">
        <v>123</v>
      </c>
      <c r="C59" s="27"/>
      <c r="D59" s="27"/>
      <c r="E59" s="27"/>
      <c r="F59" s="40"/>
    </row>
    <row r="60" spans="1:6" ht="13.5" thickBot="1" x14ac:dyDescent="0.25">
      <c r="A60" s="13" t="s">
        <v>124</v>
      </c>
      <c r="B60" s="14" t="s">
        <v>125</v>
      </c>
      <c r="C60" s="15">
        <f>C5+C12+C19+C26+C33+C44+C50+C55</f>
        <v>796247</v>
      </c>
      <c r="D60" s="15">
        <f>D5+D12+D19+D26+D33+D44+D50+D55</f>
        <v>1365571</v>
      </c>
      <c r="E60" s="15">
        <f>E5+E12+E19+E26+E33+E44+E50+E55</f>
        <v>1385699</v>
      </c>
      <c r="F60" s="38">
        <f t="shared" si="0"/>
        <v>1.0147396217406492</v>
      </c>
    </row>
    <row r="61" spans="1:6" ht="13.5" thickBot="1" x14ac:dyDescent="0.25">
      <c r="A61" s="45" t="s">
        <v>126</v>
      </c>
      <c r="B61" s="28" t="s">
        <v>127</v>
      </c>
      <c r="C61" s="29"/>
      <c r="D61" s="29">
        <f>SUM(D62:D64)</f>
        <v>10000</v>
      </c>
      <c r="E61" s="29">
        <f>SUM(E62:E64)</f>
        <v>10000</v>
      </c>
      <c r="F61" s="16">
        <f t="shared" si="0"/>
        <v>1</v>
      </c>
    </row>
    <row r="62" spans="1:6" ht="12.75" x14ac:dyDescent="0.2">
      <c r="A62" s="17" t="s">
        <v>128</v>
      </c>
      <c r="B62" s="18" t="s">
        <v>129</v>
      </c>
      <c r="C62" s="19"/>
      <c r="D62" s="19">
        <v>10000</v>
      </c>
      <c r="E62" s="19">
        <v>10000</v>
      </c>
      <c r="F62" s="40">
        <f t="shared" si="0"/>
        <v>1</v>
      </c>
    </row>
    <row r="63" spans="1:6" ht="12.75" customHeight="1" x14ac:dyDescent="0.2">
      <c r="A63" s="21" t="s">
        <v>130</v>
      </c>
      <c r="B63" s="22" t="s">
        <v>131</v>
      </c>
      <c r="C63" s="23"/>
      <c r="D63" s="23"/>
      <c r="E63" s="23"/>
      <c r="F63" s="40"/>
    </row>
    <row r="64" spans="1:6" ht="13.5" thickBot="1" x14ac:dyDescent="0.25">
      <c r="A64" s="25" t="s">
        <v>132</v>
      </c>
      <c r="B64" s="46" t="s">
        <v>133</v>
      </c>
      <c r="C64" s="47"/>
      <c r="D64" s="47"/>
      <c r="E64" s="47"/>
      <c r="F64" s="40"/>
    </row>
    <row r="65" spans="1:6" ht="13.5" thickBot="1" x14ac:dyDescent="0.25">
      <c r="A65" s="45" t="s">
        <v>134</v>
      </c>
      <c r="B65" s="28" t="s">
        <v>135</v>
      </c>
      <c r="C65" s="29"/>
      <c r="D65" s="29"/>
      <c r="E65" s="29"/>
      <c r="F65" s="16"/>
    </row>
    <row r="66" spans="1:6" ht="12.75" x14ac:dyDescent="0.2">
      <c r="A66" s="17" t="s">
        <v>136</v>
      </c>
      <c r="B66" s="18" t="s">
        <v>137</v>
      </c>
      <c r="C66" s="19"/>
      <c r="D66" s="19"/>
      <c r="E66" s="19"/>
      <c r="F66" s="40"/>
    </row>
    <row r="67" spans="1:6" ht="12.75" x14ac:dyDescent="0.2">
      <c r="A67" s="21" t="s">
        <v>138</v>
      </c>
      <c r="B67" s="22" t="s">
        <v>139</v>
      </c>
      <c r="C67" s="23"/>
      <c r="D67" s="23"/>
      <c r="E67" s="23"/>
      <c r="F67" s="40"/>
    </row>
    <row r="68" spans="1:6" ht="12.75" x14ac:dyDescent="0.2">
      <c r="A68" s="21" t="s">
        <v>140</v>
      </c>
      <c r="B68" s="22" t="s">
        <v>141</v>
      </c>
      <c r="C68" s="23"/>
      <c r="D68" s="23"/>
      <c r="E68" s="23"/>
      <c r="F68" s="40"/>
    </row>
    <row r="69" spans="1:6" ht="13.5" thickBot="1" x14ac:dyDescent="0.25">
      <c r="A69" s="25" t="s">
        <v>142</v>
      </c>
      <c r="B69" s="26" t="s">
        <v>143</v>
      </c>
      <c r="C69" s="27"/>
      <c r="D69" s="27"/>
      <c r="E69" s="27"/>
      <c r="F69" s="40"/>
    </row>
    <row r="70" spans="1:6" ht="13.5" thickBot="1" x14ac:dyDescent="0.25">
      <c r="A70" s="45" t="s">
        <v>144</v>
      </c>
      <c r="B70" s="28" t="s">
        <v>145</v>
      </c>
      <c r="C70" s="29">
        <f>SUM(C71:C72)</f>
        <v>44825</v>
      </c>
      <c r="D70" s="29">
        <f>SUM(D71:D72)</f>
        <v>89471</v>
      </c>
      <c r="E70" s="29">
        <f>SUM(E71:E72)</f>
        <v>89471</v>
      </c>
      <c r="F70" s="16">
        <f t="shared" si="0"/>
        <v>1</v>
      </c>
    </row>
    <row r="71" spans="1:6" ht="12.75" x14ac:dyDescent="0.2">
      <c r="A71" s="17" t="s">
        <v>146</v>
      </c>
      <c r="B71" s="18" t="s">
        <v>147</v>
      </c>
      <c r="C71" s="19">
        <v>44825</v>
      </c>
      <c r="D71" s="19">
        <v>89471</v>
      </c>
      <c r="E71" s="19">
        <v>89471</v>
      </c>
      <c r="F71" s="40">
        <f t="shared" si="0"/>
        <v>1</v>
      </c>
    </row>
    <row r="72" spans="1:6" ht="13.5" thickBot="1" x14ac:dyDescent="0.25">
      <c r="A72" s="25" t="s">
        <v>148</v>
      </c>
      <c r="B72" s="26" t="s">
        <v>149</v>
      </c>
      <c r="C72" s="27"/>
      <c r="D72" s="27"/>
      <c r="E72" s="27"/>
      <c r="F72" s="40"/>
    </row>
    <row r="73" spans="1:6" ht="13.5" thickBot="1" x14ac:dyDescent="0.25">
      <c r="A73" s="45" t="s">
        <v>150</v>
      </c>
      <c r="B73" s="28" t="s">
        <v>151</v>
      </c>
      <c r="C73" s="29"/>
      <c r="D73" s="29"/>
      <c r="E73" s="29">
        <f>SUM(E74:E75)</f>
        <v>12565</v>
      </c>
      <c r="F73" s="16"/>
    </row>
    <row r="74" spans="1:6" ht="12.75" x14ac:dyDescent="0.2">
      <c r="A74" s="17" t="s">
        <v>152</v>
      </c>
      <c r="B74" s="18" t="s">
        <v>153</v>
      </c>
      <c r="C74" s="19"/>
      <c r="D74" s="19"/>
      <c r="E74" s="19">
        <v>12565</v>
      </c>
      <c r="F74" s="40"/>
    </row>
    <row r="75" spans="1:6" ht="13.5" thickBot="1" x14ac:dyDescent="0.25">
      <c r="A75" s="21" t="s">
        <v>154</v>
      </c>
      <c r="B75" s="22" t="s">
        <v>155</v>
      </c>
      <c r="C75" s="23"/>
      <c r="D75" s="23"/>
      <c r="E75" s="23"/>
      <c r="F75" s="40"/>
    </row>
    <row r="76" spans="1:6" ht="13.5" thickBot="1" x14ac:dyDescent="0.25">
      <c r="A76" s="45" t="s">
        <v>156</v>
      </c>
      <c r="B76" s="28" t="s">
        <v>157</v>
      </c>
      <c r="C76" s="29"/>
      <c r="D76" s="29"/>
      <c r="E76" s="29"/>
      <c r="F76" s="16"/>
    </row>
    <row r="77" spans="1:6" ht="12.75" x14ac:dyDescent="0.2">
      <c r="A77" s="48" t="s">
        <v>158</v>
      </c>
      <c r="B77" s="18" t="s">
        <v>159</v>
      </c>
      <c r="C77" s="19"/>
      <c r="D77" s="19"/>
      <c r="E77" s="19"/>
      <c r="F77" s="40"/>
    </row>
    <row r="78" spans="1:6" ht="13.5" thickBot="1" x14ac:dyDescent="0.25">
      <c r="A78" s="49" t="s">
        <v>160</v>
      </c>
      <c r="B78" s="22" t="s">
        <v>161</v>
      </c>
      <c r="C78" s="23"/>
      <c r="D78" s="23"/>
      <c r="E78" s="23"/>
      <c r="F78" s="40"/>
    </row>
    <row r="79" spans="1:6" ht="16.5" customHeight="1" thickBot="1" x14ac:dyDescent="0.25">
      <c r="A79" s="45" t="s">
        <v>162</v>
      </c>
      <c r="B79" s="28" t="s">
        <v>163</v>
      </c>
      <c r="C79" s="29"/>
      <c r="D79" s="29"/>
      <c r="E79" s="29"/>
      <c r="F79" s="50"/>
    </row>
    <row r="80" spans="1:6" ht="13.5" thickBot="1" x14ac:dyDescent="0.25">
      <c r="A80" s="45" t="s">
        <v>164</v>
      </c>
      <c r="B80" s="51" t="s">
        <v>165</v>
      </c>
      <c r="C80" s="52">
        <f>C61+C65+C70+C73+C76</f>
        <v>44825</v>
      </c>
      <c r="D80" s="52">
        <f>D61+D65+D70+D73+D76</f>
        <v>99471</v>
      </c>
      <c r="E80" s="53">
        <f>E61+E70+E73</f>
        <v>112036</v>
      </c>
      <c r="F80" s="38">
        <f>E80/D80</f>
        <v>1.1263182234017954</v>
      </c>
    </row>
    <row r="81" spans="1:6" ht="13.5" thickBot="1" x14ac:dyDescent="0.25">
      <c r="A81" s="54" t="s">
        <v>166</v>
      </c>
      <c r="B81" s="55" t="s">
        <v>167</v>
      </c>
      <c r="C81" s="56">
        <f>C60+C80</f>
        <v>841072</v>
      </c>
      <c r="D81" s="56">
        <f>D60+D80</f>
        <v>1465042</v>
      </c>
      <c r="E81" s="57">
        <f>E60+E80</f>
        <v>1497735</v>
      </c>
      <c r="F81" s="38">
        <f>E81/D81</f>
        <v>1.0223154011966893</v>
      </c>
    </row>
    <row r="82" spans="1:6" x14ac:dyDescent="0.2">
      <c r="A82" s="58"/>
      <c r="B82" s="59"/>
      <c r="C82" s="59"/>
      <c r="D82" s="59"/>
      <c r="E82" s="59"/>
      <c r="F82" s="60"/>
    </row>
    <row r="83" spans="1:6" x14ac:dyDescent="0.2">
      <c r="A83" s="1" t="s">
        <v>168</v>
      </c>
      <c r="B83" s="1"/>
      <c r="C83" s="1"/>
      <c r="D83" s="1"/>
      <c r="E83" s="1"/>
      <c r="F83" s="1"/>
    </row>
    <row r="84" spans="1:6" ht="14.25" thickBot="1" x14ac:dyDescent="0.3">
      <c r="A84" s="61" t="s">
        <v>169</v>
      </c>
      <c r="B84" s="61"/>
      <c r="C84" s="62"/>
      <c r="D84" s="62"/>
      <c r="E84" s="62"/>
      <c r="F84" s="63" t="s">
        <v>2</v>
      </c>
    </row>
    <row r="85" spans="1:6" ht="36.75" thickBot="1" x14ac:dyDescent="0.25">
      <c r="A85" s="5" t="s">
        <v>3</v>
      </c>
      <c r="B85" s="6" t="s">
        <v>170</v>
      </c>
      <c r="C85" s="7" t="s">
        <v>5</v>
      </c>
      <c r="D85" s="7" t="s">
        <v>6</v>
      </c>
      <c r="E85" s="8" t="s">
        <v>7</v>
      </c>
      <c r="F85" s="7" t="s">
        <v>8</v>
      </c>
    </row>
    <row r="86" spans="1:6" ht="13.5" thickBot="1" x14ac:dyDescent="0.25">
      <c r="A86" s="64"/>
      <c r="B86" s="65" t="s">
        <v>9</v>
      </c>
      <c r="C86" s="66" t="s">
        <v>10</v>
      </c>
      <c r="D86" s="66" t="s">
        <v>11</v>
      </c>
      <c r="E86" s="66" t="s">
        <v>12</v>
      </c>
      <c r="F86" s="67" t="s">
        <v>13</v>
      </c>
    </row>
    <row r="87" spans="1:6" ht="13.5" thickBot="1" x14ac:dyDescent="0.25">
      <c r="A87" s="68" t="s">
        <v>14</v>
      </c>
      <c r="B87" s="69" t="s">
        <v>171</v>
      </c>
      <c r="C87" s="70">
        <f>SUM(C88:C92)</f>
        <v>758811</v>
      </c>
      <c r="D87" s="70">
        <f>SUM(D88:D92)</f>
        <v>907738</v>
      </c>
      <c r="E87" s="70">
        <f>SUM(E88:E92)</f>
        <v>861614</v>
      </c>
      <c r="F87" s="71">
        <f t="shared" ref="F87:F93" si="1">E87/D87</f>
        <v>0.94918798155414885</v>
      </c>
    </row>
    <row r="88" spans="1:6" ht="12.75" x14ac:dyDescent="0.2">
      <c r="A88" s="72" t="s">
        <v>16</v>
      </c>
      <c r="B88" s="73" t="s">
        <v>172</v>
      </c>
      <c r="C88" s="74">
        <v>280919</v>
      </c>
      <c r="D88" s="75">
        <v>383421</v>
      </c>
      <c r="E88" s="75">
        <f>419275-19901-20298</f>
        <v>379076</v>
      </c>
      <c r="F88" s="76">
        <f t="shared" si="1"/>
        <v>0.98866780901411244</v>
      </c>
    </row>
    <row r="89" spans="1:6" ht="12.75" x14ac:dyDescent="0.2">
      <c r="A89" s="21" t="s">
        <v>18</v>
      </c>
      <c r="B89" s="77" t="s">
        <v>173</v>
      </c>
      <c r="C89" s="78">
        <v>67926</v>
      </c>
      <c r="D89" s="79">
        <v>92289</v>
      </c>
      <c r="E89" s="79">
        <f>100444-5045-5653</f>
        <v>89746</v>
      </c>
      <c r="F89" s="24">
        <f t="shared" si="1"/>
        <v>0.97244525349716648</v>
      </c>
    </row>
    <row r="90" spans="1:6" ht="12.75" x14ac:dyDescent="0.2">
      <c r="A90" s="21" t="s">
        <v>20</v>
      </c>
      <c r="B90" s="77" t="s">
        <v>174</v>
      </c>
      <c r="C90" s="78">
        <v>175780</v>
      </c>
      <c r="D90" s="80">
        <v>216113</v>
      </c>
      <c r="E90" s="80">
        <f>248702-2963-52665</f>
        <v>193074</v>
      </c>
      <c r="F90" s="31">
        <f t="shared" si="1"/>
        <v>0.89339373383368881</v>
      </c>
    </row>
    <row r="91" spans="1:6" ht="12.75" x14ac:dyDescent="0.2">
      <c r="A91" s="21" t="s">
        <v>22</v>
      </c>
      <c r="B91" s="81" t="s">
        <v>175</v>
      </c>
      <c r="C91" s="78">
        <v>143123</v>
      </c>
      <c r="D91" s="78">
        <v>119269</v>
      </c>
      <c r="E91" s="78">
        <v>110473</v>
      </c>
      <c r="F91" s="31">
        <f t="shared" si="1"/>
        <v>0.92625074411624142</v>
      </c>
    </row>
    <row r="92" spans="1:6" ht="12.75" x14ac:dyDescent="0.2">
      <c r="A92" s="21" t="s">
        <v>176</v>
      </c>
      <c r="B92" s="82" t="s">
        <v>177</v>
      </c>
      <c r="C92" s="78">
        <v>91063</v>
      </c>
      <c r="D92" s="78">
        <v>96646</v>
      </c>
      <c r="E92" s="78">
        <f>102352-13107</f>
        <v>89245</v>
      </c>
      <c r="F92" s="31">
        <f t="shared" si="1"/>
        <v>0.92342155909194379</v>
      </c>
    </row>
    <row r="93" spans="1:6" ht="12.75" x14ac:dyDescent="0.2">
      <c r="A93" s="21" t="s">
        <v>26</v>
      </c>
      <c r="B93" s="77" t="s">
        <v>178</v>
      </c>
      <c r="C93" s="78"/>
      <c r="D93" s="80">
        <v>5419</v>
      </c>
      <c r="E93" s="80">
        <v>5301</v>
      </c>
      <c r="F93" s="31">
        <f t="shared" si="1"/>
        <v>0.97822476471673736</v>
      </c>
    </row>
    <row r="94" spans="1:6" ht="12.75" x14ac:dyDescent="0.2">
      <c r="A94" s="21" t="s">
        <v>179</v>
      </c>
      <c r="B94" s="83" t="s">
        <v>180</v>
      </c>
      <c r="C94" s="78"/>
      <c r="D94" s="84"/>
      <c r="E94" s="84"/>
      <c r="F94" s="31"/>
    </row>
    <row r="95" spans="1:6" ht="14.25" customHeight="1" x14ac:dyDescent="0.2">
      <c r="A95" s="21" t="s">
        <v>181</v>
      </c>
      <c r="B95" s="85" t="s">
        <v>182</v>
      </c>
      <c r="C95" s="78"/>
      <c r="D95" s="80"/>
      <c r="E95" s="80"/>
      <c r="F95" s="31"/>
    </row>
    <row r="96" spans="1:6" ht="15" customHeight="1" x14ac:dyDescent="0.2">
      <c r="A96" s="21" t="s">
        <v>183</v>
      </c>
      <c r="B96" s="85" t="s">
        <v>184</v>
      </c>
      <c r="C96" s="78"/>
      <c r="D96" s="80"/>
      <c r="E96" s="80"/>
      <c r="F96" s="31"/>
    </row>
    <row r="97" spans="1:6" ht="12.75" x14ac:dyDescent="0.2">
      <c r="A97" s="21" t="s">
        <v>185</v>
      </c>
      <c r="B97" s="83" t="s">
        <v>186</v>
      </c>
      <c r="C97" s="78">
        <v>80361</v>
      </c>
      <c r="D97" s="84">
        <v>86270</v>
      </c>
      <c r="E97" s="84">
        <f>91704-13107</f>
        <v>78597</v>
      </c>
      <c r="F97" s="31">
        <f>E97/D97</f>
        <v>0.91105830532050536</v>
      </c>
    </row>
    <row r="98" spans="1:6" ht="12.75" x14ac:dyDescent="0.2">
      <c r="A98" s="21" t="s">
        <v>187</v>
      </c>
      <c r="B98" s="83" t="s">
        <v>188</v>
      </c>
      <c r="C98" s="78"/>
      <c r="D98" s="84"/>
      <c r="E98" s="84"/>
      <c r="F98" s="31"/>
    </row>
    <row r="99" spans="1:6" ht="16.5" customHeight="1" x14ac:dyDescent="0.2">
      <c r="A99" s="21" t="s">
        <v>189</v>
      </c>
      <c r="B99" s="85" t="s">
        <v>190</v>
      </c>
      <c r="C99" s="78"/>
      <c r="D99" s="80"/>
      <c r="E99" s="80"/>
      <c r="F99" s="31"/>
    </row>
    <row r="100" spans="1:6" ht="12.75" x14ac:dyDescent="0.2">
      <c r="A100" s="86" t="s">
        <v>191</v>
      </c>
      <c r="B100" s="87" t="s">
        <v>192</v>
      </c>
      <c r="C100" s="78"/>
      <c r="D100" s="80"/>
      <c r="E100" s="80"/>
      <c r="F100" s="31"/>
    </row>
    <row r="101" spans="1:6" ht="12.75" x14ac:dyDescent="0.2">
      <c r="A101" s="21" t="s">
        <v>193</v>
      </c>
      <c r="B101" s="87" t="s">
        <v>194</v>
      </c>
      <c r="C101" s="78">
        <v>3000</v>
      </c>
      <c r="D101" s="80"/>
      <c r="E101" s="80"/>
      <c r="F101" s="31"/>
    </row>
    <row r="102" spans="1:6" ht="14.25" customHeight="1" thickBot="1" x14ac:dyDescent="0.25">
      <c r="A102" s="88" t="s">
        <v>195</v>
      </c>
      <c r="B102" s="89" t="s">
        <v>196</v>
      </c>
      <c r="C102" s="90">
        <v>5500</v>
      </c>
      <c r="D102" s="91">
        <v>4957</v>
      </c>
      <c r="E102" s="91">
        <v>4957</v>
      </c>
      <c r="F102" s="92">
        <f>E102/D102</f>
        <v>1</v>
      </c>
    </row>
    <row r="103" spans="1:6" ht="13.5" thickBot="1" x14ac:dyDescent="0.25">
      <c r="A103" s="13" t="s">
        <v>28</v>
      </c>
      <c r="B103" s="93" t="s">
        <v>197</v>
      </c>
      <c r="C103" s="94">
        <f>SUM(C104:C106)</f>
        <v>35909</v>
      </c>
      <c r="D103" s="95">
        <f>SUM(D104:D108)</f>
        <v>348094</v>
      </c>
      <c r="E103" s="15">
        <f>SUM(E104:E108)</f>
        <v>343340</v>
      </c>
      <c r="F103" s="16">
        <f>E103/D103</f>
        <v>0.98634276948180666</v>
      </c>
    </row>
    <row r="104" spans="1:6" ht="12.75" x14ac:dyDescent="0.2">
      <c r="A104" s="17" t="s">
        <v>30</v>
      </c>
      <c r="B104" s="77" t="s">
        <v>198</v>
      </c>
      <c r="C104" s="96">
        <v>15909</v>
      </c>
      <c r="D104" s="96">
        <v>36512</v>
      </c>
      <c r="E104" s="96">
        <f>33099-414</f>
        <v>32685</v>
      </c>
      <c r="F104" s="20">
        <f>E104/D104</f>
        <v>0.89518514460999121</v>
      </c>
    </row>
    <row r="105" spans="1:6" ht="12.75" x14ac:dyDescent="0.2">
      <c r="A105" s="17" t="s">
        <v>32</v>
      </c>
      <c r="B105" s="97" t="s">
        <v>199</v>
      </c>
      <c r="C105" s="96"/>
      <c r="D105" s="90"/>
      <c r="E105" s="90"/>
      <c r="F105" s="20"/>
    </row>
    <row r="106" spans="1:6" ht="12.75" x14ac:dyDescent="0.2">
      <c r="A106" s="17" t="s">
        <v>34</v>
      </c>
      <c r="B106" s="97" t="s">
        <v>200</v>
      </c>
      <c r="C106" s="96">
        <v>20000</v>
      </c>
      <c r="D106" s="80">
        <v>33862</v>
      </c>
      <c r="E106" s="80">
        <v>33241</v>
      </c>
      <c r="F106" s="24">
        <f>E106/D106</f>
        <v>0.98166085877975306</v>
      </c>
    </row>
    <row r="107" spans="1:6" ht="12.75" x14ac:dyDescent="0.2">
      <c r="A107" s="17" t="s">
        <v>36</v>
      </c>
      <c r="B107" s="97" t="s">
        <v>201</v>
      </c>
      <c r="C107" s="96"/>
      <c r="D107" s="78"/>
      <c r="E107" s="78"/>
      <c r="F107" s="98"/>
    </row>
    <row r="108" spans="1:6" ht="12.75" x14ac:dyDescent="0.2">
      <c r="A108" s="17" t="s">
        <v>38</v>
      </c>
      <c r="B108" s="99" t="s">
        <v>202</v>
      </c>
      <c r="C108" s="96"/>
      <c r="D108" s="100">
        <v>277720</v>
      </c>
      <c r="E108" s="100">
        <v>277414</v>
      </c>
      <c r="F108" s="98">
        <f>E108/D108</f>
        <v>0.99889817081953047</v>
      </c>
    </row>
    <row r="109" spans="1:6" ht="12.75" customHeight="1" x14ac:dyDescent="0.2">
      <c r="A109" s="17" t="s">
        <v>40</v>
      </c>
      <c r="B109" s="101" t="s">
        <v>203</v>
      </c>
      <c r="C109" s="96"/>
      <c r="D109" s="100"/>
      <c r="E109" s="100"/>
      <c r="F109" s="98"/>
    </row>
    <row r="110" spans="1:6" ht="15.75" customHeight="1" x14ac:dyDescent="0.2">
      <c r="A110" s="17" t="s">
        <v>204</v>
      </c>
      <c r="B110" s="102" t="s">
        <v>205</v>
      </c>
      <c r="C110" s="96"/>
      <c r="D110" s="78"/>
      <c r="E110" s="78"/>
      <c r="F110" s="98"/>
    </row>
    <row r="111" spans="1:6" ht="12.75" x14ac:dyDescent="0.2">
      <c r="A111" s="17" t="s">
        <v>206</v>
      </c>
      <c r="B111" s="85" t="s">
        <v>207</v>
      </c>
      <c r="C111" s="96"/>
      <c r="D111" s="78"/>
      <c r="E111" s="78"/>
      <c r="F111" s="98"/>
    </row>
    <row r="112" spans="1:6" ht="12.75" x14ac:dyDescent="0.2">
      <c r="A112" s="17" t="s">
        <v>208</v>
      </c>
      <c r="B112" s="85" t="s">
        <v>209</v>
      </c>
      <c r="C112" s="96"/>
      <c r="D112" s="78"/>
      <c r="E112" s="78"/>
      <c r="F112" s="98"/>
    </row>
    <row r="113" spans="1:6" ht="12.75" x14ac:dyDescent="0.2">
      <c r="A113" s="17" t="s">
        <v>210</v>
      </c>
      <c r="B113" s="85" t="s">
        <v>211</v>
      </c>
      <c r="C113" s="96"/>
      <c r="D113" s="78"/>
      <c r="E113" s="78"/>
      <c r="F113" s="98"/>
    </row>
    <row r="114" spans="1:6" ht="12.75" x14ac:dyDescent="0.2">
      <c r="A114" s="17" t="s">
        <v>212</v>
      </c>
      <c r="B114" s="85" t="s">
        <v>213</v>
      </c>
      <c r="C114" s="96"/>
      <c r="D114" s="78"/>
      <c r="E114" s="78"/>
      <c r="F114" s="98"/>
    </row>
    <row r="115" spans="1:6" ht="12.75" x14ac:dyDescent="0.2">
      <c r="A115" s="17" t="s">
        <v>214</v>
      </c>
      <c r="B115" s="85" t="s">
        <v>215</v>
      </c>
      <c r="C115" s="96"/>
      <c r="D115" s="78"/>
      <c r="E115" s="78"/>
      <c r="F115" s="98"/>
    </row>
    <row r="116" spans="1:6" ht="13.5" thickBot="1" x14ac:dyDescent="0.25">
      <c r="A116" s="86" t="s">
        <v>216</v>
      </c>
      <c r="B116" s="85" t="s">
        <v>217</v>
      </c>
      <c r="C116" s="90"/>
      <c r="D116" s="103">
        <v>277720</v>
      </c>
      <c r="E116" s="103">
        <v>277414</v>
      </c>
      <c r="F116" s="104">
        <f>E116/D116</f>
        <v>0.99889817081953047</v>
      </c>
    </row>
    <row r="117" spans="1:6" ht="13.5" thickBot="1" x14ac:dyDescent="0.25">
      <c r="A117" s="13" t="s">
        <v>42</v>
      </c>
      <c r="B117" s="105" t="s">
        <v>218</v>
      </c>
      <c r="C117" s="94">
        <f>SUM(C118:C119)</f>
        <v>12500</v>
      </c>
      <c r="D117" s="106">
        <f>SUM(D118:D119)</f>
        <v>11221</v>
      </c>
      <c r="E117" s="107"/>
      <c r="F117" s="108"/>
    </row>
    <row r="118" spans="1:6" ht="12.75" x14ac:dyDescent="0.2">
      <c r="A118" s="17" t="s">
        <v>44</v>
      </c>
      <c r="B118" s="109" t="s">
        <v>219</v>
      </c>
      <c r="C118" s="96">
        <v>12500</v>
      </c>
      <c r="D118" s="96">
        <v>11221</v>
      </c>
      <c r="E118" s="96"/>
      <c r="F118" s="20"/>
    </row>
    <row r="119" spans="1:6" ht="13.5" thickBot="1" x14ac:dyDescent="0.25">
      <c r="A119" s="25" t="s">
        <v>46</v>
      </c>
      <c r="B119" s="97" t="s">
        <v>220</v>
      </c>
      <c r="C119" s="90"/>
      <c r="D119" s="80"/>
      <c r="E119" s="80"/>
      <c r="F119" s="31"/>
    </row>
    <row r="120" spans="1:6" ht="13.5" thickBot="1" x14ac:dyDescent="0.25">
      <c r="A120" s="13" t="s">
        <v>221</v>
      </c>
      <c r="B120" s="105" t="s">
        <v>222</v>
      </c>
      <c r="C120" s="94">
        <f>C87+C103+C117</f>
        <v>807220</v>
      </c>
      <c r="D120" s="106">
        <f>D87+D103+D117</f>
        <v>1267053</v>
      </c>
      <c r="E120" s="110">
        <f>E87+E103+E117</f>
        <v>1204954</v>
      </c>
      <c r="F120" s="16">
        <f>E120/D120</f>
        <v>0.95098942191052782</v>
      </c>
    </row>
    <row r="121" spans="1:6" ht="13.5" thickBot="1" x14ac:dyDescent="0.25">
      <c r="A121" s="13" t="s">
        <v>70</v>
      </c>
      <c r="B121" s="111" t="s">
        <v>223</v>
      </c>
      <c r="C121" s="112"/>
      <c r="D121" s="113">
        <f>SUM(D122:D124)</f>
        <v>140403</v>
      </c>
      <c r="E121" s="107">
        <f>SUM(E122:E124)</f>
        <v>140403</v>
      </c>
      <c r="F121" s="108">
        <f>E121/D121</f>
        <v>1</v>
      </c>
    </row>
    <row r="122" spans="1:6" ht="12.75" x14ac:dyDescent="0.2">
      <c r="A122" s="17" t="s">
        <v>72</v>
      </c>
      <c r="B122" s="109" t="s">
        <v>224</v>
      </c>
      <c r="C122" s="114"/>
      <c r="D122" s="115">
        <v>140403</v>
      </c>
      <c r="E122" s="115">
        <v>140403</v>
      </c>
      <c r="F122" s="98">
        <f>E122/D122</f>
        <v>1</v>
      </c>
    </row>
    <row r="123" spans="1:6" ht="15.75" customHeight="1" x14ac:dyDescent="0.2">
      <c r="A123" s="17" t="s">
        <v>74</v>
      </c>
      <c r="B123" s="109" t="s">
        <v>225</v>
      </c>
      <c r="C123" s="114"/>
      <c r="D123" s="78"/>
      <c r="E123" s="78"/>
      <c r="F123" s="98"/>
    </row>
    <row r="124" spans="1:6" ht="13.5" thickBot="1" x14ac:dyDescent="0.25">
      <c r="A124" s="86" t="s">
        <v>76</v>
      </c>
      <c r="B124" s="116" t="s">
        <v>226</v>
      </c>
      <c r="C124" s="117"/>
      <c r="D124" s="103"/>
      <c r="E124" s="103"/>
      <c r="F124" s="98"/>
    </row>
    <row r="125" spans="1:6" ht="13.5" thickBot="1" x14ac:dyDescent="0.25">
      <c r="A125" s="13" t="s">
        <v>92</v>
      </c>
      <c r="B125" s="111" t="s">
        <v>227</v>
      </c>
      <c r="C125" s="112"/>
      <c r="D125" s="113"/>
      <c r="E125" s="107"/>
      <c r="F125" s="108"/>
    </row>
    <row r="126" spans="1:6" ht="12.75" x14ac:dyDescent="0.2">
      <c r="A126" s="17" t="s">
        <v>94</v>
      </c>
      <c r="B126" s="109" t="s">
        <v>228</v>
      </c>
      <c r="C126" s="114"/>
      <c r="D126" s="115"/>
      <c r="E126" s="115"/>
      <c r="F126" s="98"/>
    </row>
    <row r="127" spans="1:6" ht="12.75" x14ac:dyDescent="0.2">
      <c r="A127" s="17" t="s">
        <v>96</v>
      </c>
      <c r="B127" s="109" t="s">
        <v>229</v>
      </c>
      <c r="C127" s="114"/>
      <c r="D127" s="78"/>
      <c r="E127" s="78"/>
      <c r="F127" s="98"/>
    </row>
    <row r="128" spans="1:6" ht="12.75" x14ac:dyDescent="0.2">
      <c r="A128" s="17" t="s">
        <v>98</v>
      </c>
      <c r="B128" s="109" t="s">
        <v>230</v>
      </c>
      <c r="C128" s="114"/>
      <c r="D128" s="78"/>
      <c r="E128" s="78"/>
      <c r="F128" s="98"/>
    </row>
    <row r="129" spans="1:6" ht="13.5" thickBot="1" x14ac:dyDescent="0.25">
      <c r="A129" s="86" t="s">
        <v>100</v>
      </c>
      <c r="B129" s="116" t="s">
        <v>231</v>
      </c>
      <c r="C129" s="117"/>
      <c r="D129" s="103"/>
      <c r="E129" s="103"/>
      <c r="F129" s="98"/>
    </row>
    <row r="130" spans="1:6" ht="13.5" thickBot="1" x14ac:dyDescent="0.25">
      <c r="A130" s="13" t="s">
        <v>232</v>
      </c>
      <c r="B130" s="111" t="s">
        <v>233</v>
      </c>
      <c r="C130" s="112"/>
      <c r="D130" s="113"/>
      <c r="E130" s="107"/>
      <c r="F130" s="118"/>
    </row>
    <row r="131" spans="1:6" ht="12.75" x14ac:dyDescent="0.2">
      <c r="A131" s="17" t="s">
        <v>106</v>
      </c>
      <c r="B131" s="109" t="s">
        <v>234</v>
      </c>
      <c r="C131" s="114"/>
      <c r="D131" s="115"/>
      <c r="E131" s="115"/>
      <c r="F131" s="98"/>
    </row>
    <row r="132" spans="1:6" ht="12.75" x14ac:dyDescent="0.2">
      <c r="A132" s="17" t="s">
        <v>108</v>
      </c>
      <c r="B132" s="109" t="s">
        <v>235</v>
      </c>
      <c r="C132" s="114"/>
      <c r="D132" s="78"/>
      <c r="E132" s="78"/>
      <c r="F132" s="98"/>
    </row>
    <row r="133" spans="1:6" ht="12.75" x14ac:dyDescent="0.2">
      <c r="A133" s="17" t="s">
        <v>110</v>
      </c>
      <c r="B133" s="109" t="s">
        <v>236</v>
      </c>
      <c r="C133" s="114"/>
      <c r="D133" s="78"/>
      <c r="E133" s="78"/>
      <c r="F133" s="98"/>
    </row>
    <row r="134" spans="1:6" ht="13.5" thickBot="1" x14ac:dyDescent="0.25">
      <c r="A134" s="86" t="s">
        <v>112</v>
      </c>
      <c r="B134" s="116" t="s">
        <v>237</v>
      </c>
      <c r="C134" s="117"/>
      <c r="D134" s="103"/>
      <c r="E134" s="103"/>
      <c r="F134" s="98"/>
    </row>
    <row r="135" spans="1:6" ht="13.5" thickBot="1" x14ac:dyDescent="0.25">
      <c r="A135" s="13" t="s">
        <v>114</v>
      </c>
      <c r="B135" s="111" t="s">
        <v>238</v>
      </c>
      <c r="C135" s="112"/>
      <c r="D135" s="113"/>
      <c r="E135" s="107"/>
      <c r="F135" s="119"/>
    </row>
    <row r="136" spans="1:6" ht="12.75" x14ac:dyDescent="0.2">
      <c r="A136" s="17" t="s">
        <v>116</v>
      </c>
      <c r="B136" s="109" t="s">
        <v>239</v>
      </c>
      <c r="C136" s="114"/>
      <c r="D136" s="115"/>
      <c r="E136" s="115"/>
      <c r="F136" s="98"/>
    </row>
    <row r="137" spans="1:6" ht="12.75" x14ac:dyDescent="0.2">
      <c r="A137" s="17" t="s">
        <v>118</v>
      </c>
      <c r="B137" s="109" t="s">
        <v>240</v>
      </c>
      <c r="C137" s="114"/>
      <c r="D137" s="78"/>
      <c r="E137" s="78"/>
      <c r="F137" s="98"/>
    </row>
    <row r="138" spans="1:6" ht="12.75" x14ac:dyDescent="0.2">
      <c r="A138" s="17" t="s">
        <v>120</v>
      </c>
      <c r="B138" s="109" t="s">
        <v>241</v>
      </c>
      <c r="C138" s="114"/>
      <c r="D138" s="78"/>
      <c r="E138" s="78"/>
      <c r="F138" s="98"/>
    </row>
    <row r="139" spans="1:6" ht="13.5" thickBot="1" x14ac:dyDescent="0.25">
      <c r="A139" s="17" t="s">
        <v>122</v>
      </c>
      <c r="B139" s="109" t="s">
        <v>242</v>
      </c>
      <c r="C139" s="114"/>
      <c r="D139" s="103"/>
      <c r="E139" s="103"/>
      <c r="F139" s="98"/>
    </row>
    <row r="140" spans="1:6" ht="13.5" thickBot="1" x14ac:dyDescent="0.25">
      <c r="A140" s="13" t="s">
        <v>124</v>
      </c>
      <c r="B140" s="111" t="s">
        <v>243</v>
      </c>
      <c r="C140" s="112"/>
      <c r="D140" s="113">
        <f>D121+D125+D130+D135</f>
        <v>140403</v>
      </c>
      <c r="E140" s="107">
        <v>140403</v>
      </c>
      <c r="F140" s="120">
        <f>E140/D140</f>
        <v>1</v>
      </c>
    </row>
    <row r="141" spans="1:6" ht="13.5" thickBot="1" x14ac:dyDescent="0.25">
      <c r="A141" s="121" t="s">
        <v>244</v>
      </c>
      <c r="B141" s="122" t="s">
        <v>245</v>
      </c>
      <c r="C141" s="123">
        <f>C120+C140</f>
        <v>807220</v>
      </c>
      <c r="D141" s="123">
        <f>D120+D140</f>
        <v>1407456</v>
      </c>
      <c r="E141" s="123">
        <f>E120+E140</f>
        <v>1345357</v>
      </c>
      <c r="F141" s="124">
        <f>E141/D141</f>
        <v>0.95587854966691677</v>
      </c>
    </row>
    <row r="143" spans="1:6" x14ac:dyDescent="0.25">
      <c r="A143" s="125" t="s">
        <v>246</v>
      </c>
      <c r="B143" s="125"/>
      <c r="C143" s="125"/>
      <c r="D143" s="125"/>
      <c r="E143" s="125"/>
      <c r="F143" s="125"/>
    </row>
    <row r="144" spans="1:6" ht="14.25" thickBot="1" x14ac:dyDescent="0.25">
      <c r="A144" s="2" t="s">
        <v>247</v>
      </c>
      <c r="B144" s="2"/>
      <c r="C144" s="3"/>
      <c r="D144" s="3"/>
      <c r="E144" s="3"/>
      <c r="F144" s="4" t="s">
        <v>2</v>
      </c>
    </row>
    <row r="145" spans="1:6" ht="21.75" thickBot="1" x14ac:dyDescent="0.25">
      <c r="A145" s="13">
        <v>1</v>
      </c>
      <c r="B145" s="126" t="s">
        <v>248</v>
      </c>
      <c r="C145" s="15">
        <f>C60-C120</f>
        <v>-10973</v>
      </c>
      <c r="D145" s="15">
        <f>D60-D120</f>
        <v>98518</v>
      </c>
      <c r="E145" s="127">
        <f>E60-E120</f>
        <v>180745</v>
      </c>
      <c r="F145" s="128"/>
    </row>
    <row r="146" spans="1:6" ht="21.75" thickBot="1" x14ac:dyDescent="0.25">
      <c r="A146" s="13" t="s">
        <v>28</v>
      </c>
      <c r="B146" s="126" t="s">
        <v>249</v>
      </c>
      <c r="C146" s="93"/>
      <c r="D146" s="93"/>
      <c r="E146" s="93"/>
      <c r="F146" s="128"/>
    </row>
  </sheetData>
  <mergeCells count="6">
    <mergeCell ref="A1:F1"/>
    <mergeCell ref="A2:B2"/>
    <mergeCell ref="A83:F83"/>
    <mergeCell ref="A84:B84"/>
    <mergeCell ref="A143:F143"/>
    <mergeCell ref="A144:B144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>&amp;CTÉGLÉS VÁROS ÖNKORMÁNYZAT
2014. ÉVI KÖTELEZŐ FELADATAINAK MÉRLEGE&amp;R2. melléklet a 9/2015. (IV.23.) önkormányzati rendelethez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 köt.fel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2015-04-24T07:45:13Z</dcterms:created>
  <dcterms:modified xsi:type="dcterms:W3CDTF">2015-04-24T07:47:30Z</dcterms:modified>
</cp:coreProperties>
</file>