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. Elemi bevételek" sheetId="2" r:id="rId2"/>
    <sheet name="2,b. Elemi kiadások" sheetId="3" r:id="rId3"/>
    <sheet name="3. Állami tám." sheetId="4" r:id="rId4"/>
    <sheet name="4,a.Műk. mérleg" sheetId="5" r:id="rId5"/>
    <sheet name="4,b.Beruh. mérleg" sheetId="6" r:id="rId6"/>
    <sheet name="5. Likviditási terv" sheetId="7" r:id="rId7"/>
    <sheet name="7. Többéves döntések" sheetId="8" r:id="rId8"/>
    <sheet name="8. Adósságot kel. ügyletek" sheetId="9" r:id="rId9"/>
    <sheet name="9. Felhalmozás" sheetId="10" r:id="rId10"/>
    <sheet name="8,a COFOG-os kiadás+létszám" sheetId="11" state="hidden" r:id="rId11"/>
    <sheet name="8,b COFOG-os bevétel" sheetId="12" state="hidden" r:id="rId12"/>
  </sheets>
  <definedNames>
    <definedName name="_xlfn.IFERROR" hidden="1">#NAME?</definedName>
    <definedName name="_xlnm.Print_Titles" localSheetId="10">'8,a COFOG-os kiadás+létszám'!$4:$5</definedName>
    <definedName name="_xlnm.Print_Titles" localSheetId="11">'8,b COFOG-os bevétel'!$4:$5</definedName>
    <definedName name="_xlnm.Print_Area" localSheetId="0">'1. Mérlegszerű'!$A$1:$L$39</definedName>
    <definedName name="_xlnm.Print_Area" localSheetId="1">'2,a. Elemi bevételek'!$A$1:$F$50</definedName>
    <definedName name="_xlnm.Print_Area" localSheetId="2">'2,b. Elemi kiadások'!$A$1:$F$72</definedName>
    <definedName name="_xlnm.Print_Area" localSheetId="3">'3. Állami tám.'!$A$1:$N$50</definedName>
    <definedName name="_xlnm.Print_Area" localSheetId="6">'5. Likviditási terv'!$A$1:$O$26</definedName>
    <definedName name="_xlnm.Print_Area" localSheetId="10">'8,a COFOG-os kiadás+létszám'!$A$1:$U$62</definedName>
    <definedName name="_xlnm.Print_Area" localSheetId="11">'8,b COFOG-os bevétel'!$A$1:$T$54</definedName>
    <definedName name="_xlnm.Print_Area" localSheetId="8">'8. Adósságot kel. ügyletek'!$A$1:$I$36</definedName>
    <definedName name="_xlnm.Print_Area" localSheetId="9">'9. Felhalmozás'!$C$1:$L$22</definedName>
  </definedNames>
  <calcPr fullCalcOnLoad="1"/>
</workbook>
</file>

<file path=xl/sharedStrings.xml><?xml version="1.0" encoding="utf-8"?>
<sst xmlns="http://schemas.openxmlformats.org/spreadsheetml/2006/main" count="1057" uniqueCount="696">
  <si>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</si>
  <si>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</si>
  <si>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</si>
  <si>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</si>
  <si>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</si>
  <si>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</si>
  <si>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</si>
  <si>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</si>
  <si>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</si>
  <si>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</si>
  <si>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</si>
  <si>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</si>
  <si>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</si>
  <si>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</si>
  <si>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</si>
  <si>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</si>
  <si>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</si>
  <si>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</si>
  <si>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</si>
  <si>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</si>
  <si>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</si>
  <si>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</si>
  <si>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</si>
  <si>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</si>
  <si>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</si>
  <si>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</si>
  <si>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</si>
  <si>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</si>
  <si>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</si>
  <si>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</si>
  <si>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</si>
  <si>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</si>
  <si>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</si>
  <si>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</si>
  <si>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</si>
  <si>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</si>
  <si>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</si>
  <si>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</si>
  <si>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</si>
  <si>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</si>
  <si>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</si>
  <si>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</si>
  <si>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</si>
  <si>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</si>
  <si>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</si>
  <si>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</si>
  <si>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</si>
  <si>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</si>
  <si>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</si>
  <si>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</si>
  <si>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</si>
  <si>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</si>
  <si>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</si>
  <si>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</si>
  <si>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</si>
  <si>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</si>
  <si>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</si>
  <si>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</si>
  <si>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</si>
  <si>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</si>
  <si>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</si>
  <si>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</si>
  <si>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</si>
  <si>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</si>
  <si>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</si>
  <si>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</si>
  <si>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</si>
  <si>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</si>
  <si>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</si>
  <si>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</si>
  <si>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</si>
  <si>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</si>
  <si>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</si>
  <si>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</si>
  <si>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</si>
  <si>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</si>
  <si>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</si>
  <si>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</si>
  <si>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</si>
  <si>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</si>
  <si>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</si>
  <si>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</si>
  <si>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</si>
  <si>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</si>
  <si>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</si>
  <si>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</si>
  <si>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</si>
  <si>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</si>
  <si>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</si>
  <si>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</si>
  <si>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</si>
  <si>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</si>
  <si>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</si>
  <si>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</si>
  <si>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</si>
  <si>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</si>
  <si>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</si>
  <si>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</si>
  <si>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</si>
  <si>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</si>
  <si>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</si>
  <si>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</si>
  <si>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</si>
  <si>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</si>
  <si>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</si>
  <si>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</si>
  <si>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</si>
  <si>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</si>
  <si>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</si>
  <si>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</si>
  <si>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</si>
  <si>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</si>
  <si>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</si>
  <si>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</si>
  <si>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</si>
  <si>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</si>
  <si>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</si>
  <si>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</si>
  <si>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</si>
  <si>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</si>
  <si>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</si>
  <si>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</si>
  <si>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</si>
  <si>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</si>
  <si>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</si>
  <si>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</si>
  <si>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</si>
  <si>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</si>
  <si>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</si>
  <si>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</si>
  <si>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</si>
  <si>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</si>
  <si>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</si>
  <si>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</si>
  <si>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</si>
  <si>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</si>
  <si>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</si>
  <si>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</si>
  <si>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</si>
  <si>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</si>
  <si>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</si>
  <si>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</si>
  <si>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</si>
  <si>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</si>
  <si>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</si>
  <si>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</si>
  <si>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</si>
  <si>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</si>
  <si>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</si>
  <si>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</si>
  <si>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</si>
  <si>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</si>
  <si>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</si>
  <si>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</si>
  <si>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</si>
  <si>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</si>
  <si>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</si>
  <si>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</si>
  <si>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</si>
  <si>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</si>
  <si>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</si>
  <si>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</si>
  <si>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</si>
  <si>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</si>
  <si>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</si>
  <si>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</si>
  <si>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</si>
  <si>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</si>
  <si>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</si>
  <si>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</si>
  <si>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</si>
  <si>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</si>
  <si>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</si>
  <si>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</si>
  <si>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</si>
  <si>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</si>
  <si>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</si>
  <si>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</si>
  <si>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</si>
  <si>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</si>
  <si>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</si>
  <si>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</si>
  <si>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</si>
  <si>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</si>
  <si>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</si>
  <si>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</si>
  <si>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</si>
  <si>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</si>
  <si>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</si>
  <si>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</si>
  <si>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</si>
  <si>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</si>
  <si>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</si>
  <si>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</si>
  <si>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</si>
  <si>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</si>
  <si>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</si>
  <si>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</si>
  <si>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</si>
  <si>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</si>
  <si>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</si>
  <si>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</si>
  <si>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</si>
  <si>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</si>
  <si>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</si>
  <si>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</si>
  <si>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</si>
  <si>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</si>
  <si>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</si>
  <si>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</si>
  <si>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</si>
  <si>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</si>
  <si>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</si>
  <si>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</si>
  <si>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</si>
  <si>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</si>
  <si>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</si>
  <si>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</si>
  <si>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</si>
  <si>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</si>
  <si>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</si>
  <si>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</si>
  <si>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</si>
  <si>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</si>
  <si>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</si>
  <si>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</si>
  <si>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</si>
  <si>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</si>
  <si>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</si>
  <si>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</si>
  <si>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</si>
  <si>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</si>
  <si>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</si>
  <si>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</si>
  <si>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</si>
  <si>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</si>
  <si>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</si>
  <si>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</si>
  <si>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</si>
  <si>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</si>
  <si>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</si>
  <si>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</si>
  <si>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</si>
  <si>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</si>
  <si>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Költségvetési hiány:</t>
  </si>
  <si>
    <t>Költségvetési többlet: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</si>
  <si>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</si>
  <si>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</si>
  <si>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</si>
  <si>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</si>
  <si>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</si>
  <si>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</si>
  <si>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</si>
  <si>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</si>
  <si>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</si>
  <si>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</si>
  <si>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</si>
  <si>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</si>
  <si>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</si>
  <si>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</si>
  <si>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</si>
  <si>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</si>
  <si>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</si>
  <si>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</si>
  <si>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</si>
  <si>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</si>
  <si>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</si>
  <si>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</si>
  <si>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</si>
  <si>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</si>
  <si>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</si>
  <si>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</si>
  <si>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</si>
  <si>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</si>
  <si>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</si>
  <si>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</si>
  <si>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</si>
  <si>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</si>
  <si>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</si>
  <si>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</si>
  <si>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</si>
  <si>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</si>
  <si>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</si>
  <si>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</si>
  <si>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</si>
  <si>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</si>
  <si>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</si>
  <si>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</si>
  <si>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</si>
  <si>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</si>
  <si>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</si>
  <si>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</si>
  <si>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</si>
  <si>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</si>
  <si>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</si>
  <si>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</si>
  <si>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</si>
  <si>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</si>
  <si>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</si>
  <si>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</si>
  <si>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</si>
  <si>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</si>
  <si>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</si>
  <si>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</si>
  <si>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</si>
  <si>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</si>
  <si>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</si>
  <si>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</si>
  <si>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</si>
  <si>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</si>
  <si>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</si>
  <si>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</si>
  <si>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</si>
  <si>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</si>
  <si>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</si>
  <si>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</si>
  <si>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</si>
  <si>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</si>
  <si>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</si>
  <si>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</si>
  <si>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</si>
  <si>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</si>
  <si>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</si>
  <si>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</si>
  <si>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</si>
  <si>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</si>
  <si>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</si>
  <si>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</si>
  <si>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</si>
  <si>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</si>
  <si>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</si>
  <si>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</si>
  <si>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</si>
  <si>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</si>
  <si>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</si>
  <si>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</si>
  <si>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</si>
  <si>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</si>
  <si>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</si>
  <si>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Összesen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</si>
  <si>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</si>
  <si>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</si>
  <si>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</si>
  <si>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</si>
  <si>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</si>
  <si>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</si>
  <si>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</si>
  <si>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</si>
  <si>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</si>
  <si>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</si>
  <si>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</si>
  <si>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</si>
  <si>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</si>
  <si>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</si>
  <si>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</si>
  <si>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</si>
  <si>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</si>
  <si>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</si>
  <si>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</si>
  <si>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</si>
  <si>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</si>
  <si>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</si>
  <si>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</si>
  <si>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</si>
  <si>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</si>
  <si>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</si>
  <si>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</si>
  <si>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</si>
  <si>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</si>
  <si>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</si>
  <si>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</si>
  <si>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</si>
  <si>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</si>
  <si>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</si>
  <si>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</si>
  <si>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</si>
  <si>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</si>
  <si>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</si>
  <si>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</si>
  <si>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</si>
  <si>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</si>
  <si>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</si>
  <si>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</si>
  <si>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</si>
  <si>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</si>
  <si>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</si>
  <si>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</si>
  <si>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</si>
  <si>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</si>
  <si>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</si>
  <si>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</si>
  <si>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</si>
  <si>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</si>
  <si>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</si>
  <si>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</si>
  <si>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2016. ÉVI MŰKÖDÉSI ÉS FELHALMOZÁSI CÉLÚ BEVÉTELEI ÉS KIADÁSAI</t>
  </si>
  <si>
    <t>2016.</t>
  </si>
  <si>
    <t>Eredeti előirányzat 2016.</t>
  </si>
  <si>
    <t>Adatok Ft-ban</t>
  </si>
  <si>
    <t>Vagyoni tipusú adók</t>
  </si>
  <si>
    <t>B34.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</si>
  <si>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</si>
  <si>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</si>
  <si>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</si>
  <si>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 xml:space="preserve">Márokföld Község Önkormányzatának elemi bevételei </t>
  </si>
  <si>
    <t>Márokföld Község Önkormányzatának elemi kiadásai</t>
  </si>
  <si>
    <t>MÁROKFÖLD KÖZSÉG ÖNKORMÁNYZATA</t>
  </si>
  <si>
    <t>2016. évi előirányzat</t>
  </si>
  <si>
    <t>MÁROKFÖLD KÖZSÉG ÖNKORMÁNYZATA 2016. ÉVI ELŐIRÁNYZAT FELHASZNÁLÁSI ÜTEMTERVE</t>
  </si>
  <si>
    <t xml:space="preserve"> Adatok Ft-ban</t>
  </si>
  <si>
    <t>Márokföld Község Önkormányzata többéves kihatással járó döntések számszerűsítése évenkénti bontásban és összesítve célok szerint</t>
  </si>
  <si>
    <t>2017.</t>
  </si>
  <si>
    <t>2018.</t>
  </si>
  <si>
    <t>2016.előtti kifizetés</t>
  </si>
  <si>
    <t>1, 2016. évi adósságkeletkeztető fejlesztési célok</t>
  </si>
  <si>
    <t>Márokföld Község Önkormányzata adósságot keletkeztető 2016. évi fejlesztési céljai, az ügyletekből és kezességvállalásokból fennálló kötelezettségei, valamint azok fedezetéül szolgáló saját bevételek</t>
  </si>
  <si>
    <t>B811.</t>
  </si>
  <si>
    <t>K911.</t>
  </si>
  <si>
    <t>ÖSSZESEN:</t>
  </si>
  <si>
    <t>Államháztartási megelőlegezések visszafizetése</t>
  </si>
  <si>
    <t xml:space="preserve">Helyi adóból és a települési adóból származó bevétel </t>
  </si>
  <si>
    <t>Turizmusfejlesztéssel kapcsolatos felújítás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</si>
  <si>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</si>
  <si>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</si>
  <si>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</si>
  <si>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</si>
  <si>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</si>
  <si>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</si>
  <si>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</si>
  <si>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</si>
  <si>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</si>
  <si>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</si>
  <si>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</si>
  <si>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</si>
  <si>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</si>
  <si>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</si>
  <si>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</si>
  <si>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</si>
  <si>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</si>
  <si>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</si>
  <si>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</si>
  <si>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 xml:space="preserve">Márokföld Község Önkormányzata </t>
  </si>
  <si>
    <t>Tervezett létszámkeret:</t>
  </si>
  <si>
    <t>Tervezett közfoglalkoztatotti létszám:</t>
  </si>
  <si>
    <t>ebből részmunkaidős: (megbízási díjas)</t>
  </si>
  <si>
    <t>Informatikai eszközök beszerzése, valamint a zöldterület gazdálkodással és a turizmusfejlesztéssel kapcsolatos tárgyi eszközök beszerzése.</t>
  </si>
  <si>
    <t>4. számú melléklet</t>
  </si>
  <si>
    <t>H</t>
  </si>
  <si>
    <t>I</t>
  </si>
  <si>
    <t>2016.évi előirányzat</t>
  </si>
  <si>
    <t>Felhalmozási bevétel</t>
  </si>
  <si>
    <t>B1. - B8.</t>
  </si>
  <si>
    <t>Márokföld 149.,150.,151.,152. hrsz. beépítetlen terület értékesítése</t>
  </si>
  <si>
    <t xml:space="preserve">1.87. Beruházások </t>
  </si>
  <si>
    <t>1.8. Felújítások</t>
  </si>
  <si>
    <t>1.9. Felhalm.célú pénzeszköz átadás</t>
  </si>
  <si>
    <t>1.10. Felhalm célú kölcsön</t>
  </si>
  <si>
    <t>1.11. Tartalékok</t>
  </si>
  <si>
    <t>1.12. Hosszú lejáratú hitelek, kölcsönök törlesztése pénzügyi vállalkozásnak</t>
  </si>
  <si>
    <t>1.6. Elvonások, befizetések</t>
  </si>
  <si>
    <t>Összesen (1+2+3+5+7+9)</t>
  </si>
  <si>
    <t>ebből: Közművelődési érdekeltségnövelő támogatáshoz kapcsolódó beruházás áfája</t>
  </si>
  <si>
    <t>Közművelődési érdekeltségnövelő támogatás</t>
  </si>
  <si>
    <t>Közművelődési érdekeltségnövelő támogatásból megvalósuló beruházás</t>
  </si>
  <si>
    <t xml:space="preserve">ebből: Közművelődési érdekeltségnövelő támogatáshoz kapcsolódó beruházás </t>
  </si>
  <si>
    <t>8, a melléklet</t>
  </si>
  <si>
    <t>Önként  váll.</t>
  </si>
  <si>
    <t>Létszám fő</t>
  </si>
  <si>
    <t>Átlagos statisztikai létszám (közfogl. nélkül)     fő</t>
  </si>
  <si>
    <t>Személyi juttatások                  K1</t>
  </si>
  <si>
    <t>Munkaadókat terhelő járulékok              K2</t>
  </si>
  <si>
    <t>Dologi kiadások       K3</t>
  </si>
  <si>
    <t>Ellátottak pénzbeli juttatásai   K4</t>
  </si>
  <si>
    <t>Egyéb működési célú kiadások                                                                                      K5</t>
  </si>
  <si>
    <t>Beruhá- zások             K6</t>
  </si>
  <si>
    <t>Felújítások                    K7</t>
  </si>
  <si>
    <t>Egyéb felhalmozási  célú kiadások                                                                  K8</t>
  </si>
  <si>
    <t>Áht-n belüli megelőlegezések visszafizetése    K 914</t>
  </si>
  <si>
    <t>Kötelező</t>
  </si>
  <si>
    <t>Elvonások  K502</t>
  </si>
  <si>
    <t>Műk.célú támogatás áht-n belül           K506</t>
  </si>
  <si>
    <t>Műk.célú kölcsön áht-n kívül            K508</t>
  </si>
  <si>
    <t>Műk.célú támogatás áht-n kívül               K512</t>
  </si>
  <si>
    <t>Tartalékok           K513</t>
  </si>
  <si>
    <t>Felhalm.célú támogatás áht-n belül               K84</t>
  </si>
  <si>
    <t>Felhalm.célú kölcsön áht-n kívül       K86</t>
  </si>
  <si>
    <t>Felhalm.célú támogatás áht-n kívül           K89</t>
  </si>
  <si>
    <t>A, ÖNKORMÁNYZAT</t>
  </si>
  <si>
    <t>011130</t>
  </si>
  <si>
    <t>Önkorm.és önk.hiv.jogalkotó és ált.igazg.tev.</t>
  </si>
  <si>
    <t>K</t>
  </si>
  <si>
    <t>013320</t>
  </si>
  <si>
    <t>Köztemető fenntartás-és üzemeltetés</t>
  </si>
  <si>
    <t>Önkormányzati vagyonnal való gazdálkodás</t>
  </si>
  <si>
    <t>013370</t>
  </si>
  <si>
    <t>Informatikai fejlesztések és szolgáltatások</t>
  </si>
  <si>
    <t>013390</t>
  </si>
  <si>
    <t>Egyéb kiegészítő szolgáltatások</t>
  </si>
  <si>
    <t>018010</t>
  </si>
  <si>
    <t>Önkormányzatok elszámolásai a központi költségvetéssel</t>
  </si>
  <si>
    <t>01.</t>
  </si>
  <si>
    <t>ÁLTALÁNOS KÖZSZOLGÁLTATÁSOK</t>
  </si>
  <si>
    <t>041233</t>
  </si>
  <si>
    <t>Hosszabb időtartamú közfoglalkoztatás</t>
  </si>
  <si>
    <t>Közutak, hidak,alagutak üzemelt., fennt.üzemeltetése</t>
  </si>
  <si>
    <t>04.</t>
  </si>
  <si>
    <t>GAZDASÁGI ÜGYEK</t>
  </si>
  <si>
    <t>Szennyvíz gyűjtése, tisztítása, elhelyezése</t>
  </si>
  <si>
    <t>05.</t>
  </si>
  <si>
    <t>KÖRNYEZETVÉDELEM</t>
  </si>
  <si>
    <t>064010</t>
  </si>
  <si>
    <t>Közvilágítás</t>
  </si>
  <si>
    <t>066010</t>
  </si>
  <si>
    <t>Zöldterület -kezelés</t>
  </si>
  <si>
    <t>Város-,községgazdálkodási egyéb feladatok</t>
  </si>
  <si>
    <t>06.</t>
  </si>
  <si>
    <t>LAKÁS- ÉS KÖZMŰELLÁTÁS</t>
  </si>
  <si>
    <t>072111</t>
  </si>
  <si>
    <t>Háziorvosi alapellátás</t>
  </si>
  <si>
    <t>072311</t>
  </si>
  <si>
    <t>Háziorvosi ügyeleti ellátás</t>
  </si>
  <si>
    <t>Fogorvosi alapellátás</t>
  </si>
  <si>
    <t>Fogorvosi ügyeleti ellátás</t>
  </si>
  <si>
    <t>074031</t>
  </si>
  <si>
    <t>Család és nővédelmi egészségügyi gond.</t>
  </si>
  <si>
    <t>07.</t>
  </si>
  <si>
    <t>EGÉSZSÉGÜGY</t>
  </si>
  <si>
    <t>Sportlétesítmények működtetése és fejl.</t>
  </si>
  <si>
    <t>081061</t>
  </si>
  <si>
    <t>Szabadidős park, fürdő- és strandszolgáltatás</t>
  </si>
  <si>
    <t>082044</t>
  </si>
  <si>
    <t>Könyvtári szolgáltatások</t>
  </si>
  <si>
    <t>082064</t>
  </si>
  <si>
    <t>Múzeumi, közművelődési, közösségi színterek működtetése</t>
  </si>
  <si>
    <t>Közművelődési intézmények, közösségi színterek működtetések</t>
  </si>
  <si>
    <t>084031</t>
  </si>
  <si>
    <t>Civil szervezetek működési támogatása</t>
  </si>
  <si>
    <t>08.</t>
  </si>
  <si>
    <t>SZABADIDŐ, KULTÚRA ÉS VALLÁS</t>
  </si>
  <si>
    <t>091140</t>
  </si>
  <si>
    <t>Óvodai nevelés, ellátás működtetési feladatai</t>
  </si>
  <si>
    <t>096015</t>
  </si>
  <si>
    <t>Gyermekétkeztetés köznevelési intézményben</t>
  </si>
  <si>
    <t>09.</t>
  </si>
  <si>
    <t>OKTATÁS</t>
  </si>
  <si>
    <t>107037</t>
  </si>
  <si>
    <t>Intézményen kívüli gyermekétkezés</t>
  </si>
  <si>
    <t>104051</t>
  </si>
  <si>
    <t>Gyermekvédelmi pénzb.és termb.ellátások</t>
  </si>
  <si>
    <t>104042</t>
  </si>
  <si>
    <t>Család -és gyermekjóléti szolgáltatások</t>
  </si>
  <si>
    <t>Szociális étkezés</t>
  </si>
  <si>
    <t>Egyéb szoc.pénzbeli és temészetbni ellátások,támog.</t>
  </si>
  <si>
    <t>SZOCIÁLIS BIZTONSÁG</t>
  </si>
  <si>
    <t xml:space="preserve">ÖNKORMÁNYZAT ÖSSZESEN </t>
  </si>
  <si>
    <t xml:space="preserve">MINDÖSSZESEN </t>
  </si>
  <si>
    <t>8, b melléklet</t>
  </si>
  <si>
    <t>Adatok ezer Ft-ban</t>
  </si>
  <si>
    <t>Sor- szám</t>
  </si>
  <si>
    <t>Szak- feladat száma</t>
  </si>
  <si>
    <t>Működési célú támogatások     áht.-n belülről                                B1</t>
  </si>
  <si>
    <t>Felhalmozási célú támogatatások áht-n belülről         B2</t>
  </si>
  <si>
    <t>Közhatalmi bevételek     B3</t>
  </si>
  <si>
    <t>Működési bevételek     B4</t>
  </si>
  <si>
    <t>Felhalmozási bevételek      B5</t>
  </si>
  <si>
    <t xml:space="preserve"> Működési célú  átvett pénzeszköz                            B6</t>
  </si>
  <si>
    <t>Felhalmozási célú átvett pénzeszköz                                    B7</t>
  </si>
  <si>
    <t>Maradvány igénybevét.    B813</t>
  </si>
  <si>
    <t>Önkormányzati működési támogatás          B11</t>
  </si>
  <si>
    <t>Egyéb működési célú támogatás        B16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</si>
  <si>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</si>
  <si>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</si>
  <si>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</si>
  <si>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</si>
  <si>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Köztemető fenntartás és működtetés</t>
  </si>
  <si>
    <t>Önkorm.elszám.a központi költségvetéssel</t>
  </si>
  <si>
    <t>018030</t>
  </si>
  <si>
    <t>Támogatási célú finanszírozási müveletek</t>
  </si>
  <si>
    <t>Szennyvíz gyűjtések, tisztítása, elhelyezése</t>
  </si>
  <si>
    <t>Zöldterület- kezelés</t>
  </si>
  <si>
    <t>Közművelődési intézmények, közösségi színterek működtetése</t>
  </si>
  <si>
    <t>Óvodai nevelés, ellátás működetési feladatai</t>
  </si>
  <si>
    <t>Gyermekvédelmi pénzbeli és természetbeli ellátások</t>
  </si>
  <si>
    <t>Család- és gyermekjóléti szolgáltatások</t>
  </si>
  <si>
    <t>107051</t>
  </si>
  <si>
    <t>107060</t>
  </si>
  <si>
    <t>Egyéb szociális és pénzbeli ellátások</t>
  </si>
  <si>
    <t>SZOCIÁLIS VÉDELEM</t>
  </si>
  <si>
    <t>900020</t>
  </si>
  <si>
    <t>Önkorm.funkcióra nem sorolható bevételei</t>
  </si>
  <si>
    <t>ÖNKORMÁNYZAT ÖSSZESEN</t>
  </si>
  <si>
    <t>MINDÖSSZESEN</t>
  </si>
  <si>
    <t>MÁROKFÖLD KÖZSÉG ÖNKORMÁNYZATÁNAK 2016. ÉVI KIADÁSAI ÉS LÉTSZÁMADATAI COFOG SZERINTI BONTÁSBAN</t>
  </si>
  <si>
    <t>MÁROKFÖLD KÖZSÉG ÖNKORMÁNYZATÁNAK 2016. ÉVI BEVÉTELEI COFOG SZERINTI BONTÁSBAN</t>
  </si>
  <si>
    <t>107055</t>
  </si>
  <si>
    <t>Falugondnoki,tanyagondnoki szolgáltatás</t>
  </si>
  <si>
    <t>047320</t>
  </si>
  <si>
    <t>Turizmusfejlesztési támogatások és tevékenységek</t>
  </si>
  <si>
    <t>063010</t>
  </si>
  <si>
    <t>Vízügy igazgatás</t>
  </si>
  <si>
    <t>Sze</t>
  </si>
  <si>
    <t>Turizmusfejlesztési támogatások és tevékenyésgek</t>
  </si>
  <si>
    <t>Cs</t>
  </si>
  <si>
    <t>Házi segítségnyújtás</t>
  </si>
  <si>
    <t>Falugondnoki, tanyagondnoki szolgáltatás</t>
  </si>
  <si>
    <t>J</t>
  </si>
  <si>
    <t>Módosított előirányzat 2016.11.15.</t>
  </si>
  <si>
    <t>Felhalmozási célú támogatások</t>
  </si>
  <si>
    <t>Az adósságkonszolidációban nem részesült települési önkormányzatok fejlesztéseinek támogatása (pályázat)</t>
  </si>
  <si>
    <t>Kavicságyazat kialakítása, út készítése mészkőből. (42. hrsz.-út)</t>
  </si>
  <si>
    <t>Mészköves parkoló kialakítása (44/3. hrsz.-ú terület)</t>
  </si>
  <si>
    <t>Műszaki ellenőrzés (42 és 44/3. hrsz.)</t>
  </si>
  <si>
    <t>Hozzájárulás jogcíme</t>
  </si>
  <si>
    <t>2016.évi eredeti normatíva</t>
  </si>
  <si>
    <t>Normatíva módosítás</t>
  </si>
  <si>
    <t>2016.évi várható normatíva</t>
  </si>
  <si>
    <t>mutató/  létszám</t>
  </si>
  <si>
    <t>Támogatás</t>
  </si>
  <si>
    <t>Hozzájárulás</t>
  </si>
  <si>
    <t>Eltérés</t>
  </si>
  <si>
    <t>Ft/fő</t>
  </si>
  <si>
    <t>Ft</t>
  </si>
  <si>
    <t>eFt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</si>
  <si>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</si>
  <si>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</si>
  <si>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</si>
  <si>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</si>
  <si>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</si>
  <si>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</si>
  <si>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</si>
  <si>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</si>
  <si>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</si>
  <si>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</si>
  <si>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</si>
  <si>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</si>
  <si>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</si>
  <si>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</si>
  <si>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</si>
  <si>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d) lakott külterülettel kapcsolatos feladatok támogatása</t>
  </si>
  <si>
    <t xml:space="preserve">         lakott külterülettel kapcsolatos feladatok támogatása beszámítás után</t>
  </si>
  <si>
    <t>e.) üdülőhelyi feladatok támogatása</t>
  </si>
  <si>
    <t xml:space="preserve">         üdülőhelyi feladatok támogatása beszámítás után</t>
  </si>
  <si>
    <t>Beszámítás összege:</t>
  </si>
  <si>
    <t>V.I.1. I.1. jogcímekhez kapcsolódó kiegészítés</t>
  </si>
  <si>
    <t>I.6. A 2015. évről áthúzódó bérkompenzáció támogatása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</si>
  <si>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</si>
  <si>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</si>
  <si>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</si>
  <si>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</si>
  <si>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</si>
  <si>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2. Óvodaműködtetési támogatás</t>
  </si>
  <si>
    <t>3. Társulás által fenntartott óvodákban bejáró gyermekek utaztatásának támogatása</t>
  </si>
  <si>
    <t>5. Pedagógus II. kategóriába sorolt óvodapedagógusok kiegészítő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</si>
  <si>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</si>
  <si>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</si>
  <si>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</si>
  <si>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</si>
  <si>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>3.e. Falugondnoki vagy tanyagondnoki szolgáltatás</t>
  </si>
  <si>
    <t>3.d. Házi segítségnyújtás</t>
  </si>
  <si>
    <t>4.a. A finanszírozás szempontjából elismert szakmai dolgozók bértámogatása</t>
  </si>
  <si>
    <t>4.b. Intézmény-üzemeltetési támogatás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</si>
  <si>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</si>
  <si>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</si>
  <si>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</si>
  <si>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Szociális ágazati pótlék</t>
  </si>
  <si>
    <t>MÁROKFÖLD KÖZSÉG ÖNKORMÁNYZATÁNAK ÁLLAMI HOZZÁJÁRULÁSA 2016. ÉVBEN</t>
  </si>
  <si>
    <t>.</t>
  </si>
  <si>
    <t>7. számú melléklet</t>
  </si>
  <si>
    <t>Hulladékszállító gépjármű értékesítése (JOM-139 IVECO Tgk.)</t>
  </si>
  <si>
    <t>Módosítás 2016.12.31.</t>
  </si>
  <si>
    <t>Módosított előirányzat 2016.12.31.</t>
  </si>
  <si>
    <t>B401.</t>
  </si>
  <si>
    <t>Készletértékesítés ellenértéke</t>
  </si>
  <si>
    <t>,</t>
  </si>
  <si>
    <t>Egészséges ivóvízzel való ellátás ráfordításainak támogatása</t>
  </si>
  <si>
    <t>Összesen:</t>
  </si>
  <si>
    <t>2/2016. (II. 15.) önkormányzati rendelet 1. melléklete</t>
  </si>
  <si>
    <t>1/2017. (I. 30.) önkormányzati rendelet 1. melléklete</t>
  </si>
  <si>
    <t>1/2017. (I. 30.) önkormányzati rendelet 2. melléklete</t>
  </si>
  <si>
    <t>2/2016. (II. 15.) önkormányzati rendelet 2,a. melléklete</t>
  </si>
  <si>
    <t>1/2017. (I. 30.) önkormányzati rendelet 3. melléklete</t>
  </si>
  <si>
    <t>2/2016. (II. 15.) önkormányzati rendelet 2,b. melléklete</t>
  </si>
  <si>
    <t>1/2017. (I. 30.) önkormányzati rendelet 4. melléklete</t>
  </si>
  <si>
    <t>2/2016. (II. 15.) önkormányzati rendelet 3. melléklete</t>
  </si>
  <si>
    <t>1/2017. (I. 30.) önkormányzati rendelet 5. melléklete</t>
  </si>
  <si>
    <t>2/2016. (II. 15.) önkormányzati rendelet 4,a. melléklete</t>
  </si>
  <si>
    <t>1/2017. (I. 30.) önkormányzati rendelet 6. melléklete</t>
  </si>
  <si>
    <t>2/2016. (II. 15.) önkormányzati rendelet 4,b. melléklete</t>
  </si>
  <si>
    <t>1/2017. (I. 30.) önkormányzati rendelet 7. melléklete</t>
  </si>
  <si>
    <t>2/2016. (II. 15.) önkormányzati rendelet 5. melléklete</t>
  </si>
  <si>
    <t>1/2017. (I. 30.) önkormányzati rendelet 8. melléklete</t>
  </si>
  <si>
    <t>2/2016. (II. 15.) önkormányzati rendelet 7. melléklete</t>
  </si>
  <si>
    <t>1/2017. (I. 30.) önkormányzati rendelet 9. melléklete</t>
  </si>
  <si>
    <t>2/2016. (II. 15.) önkormányzati rendelet 8. melléklete</t>
  </si>
  <si>
    <t>1/2017. (I. 30.) önkormányzati rendelet 10. melléklete</t>
  </si>
  <si>
    <t>2/2016. (II. 15.) önkormányzati rendelet 9. melléklete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</si>
</sst>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  <numFmt numFmtId="199" formatCode="_-* #,##0.0\ _F_t_-;\-* #,##0.0\ _F_t_-;_-* &quot;-&quot;?\ _F_t_-;_-@_-"/>
    <numFmt numFmtId="200" formatCode="#,##0.0_ ;\-#,##0.0\ "/>
    <numFmt numFmtId="201" formatCode="#,##0.00_ ;\-#,##0.00\ "/>
  </numFmts>
  <fonts count="89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sz val="8"/>
      <color indexed="8"/>
      <name val="Times New Roman"/>
      <family val="1"/>
    </font>
    <font>
      <b/>
      <i/>
      <sz val="13"/>
      <name val="Arial CE"/>
      <family val="2"/>
    </font>
    <font>
      <i/>
      <sz val="13"/>
      <name val="Arial CE"/>
      <family val="0"/>
    </font>
    <font>
      <b/>
      <i/>
      <sz val="10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i/>
      <u val="single"/>
      <sz val="13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name val="Arial"/>
      <family val="2"/>
    </font>
    <font>
      <sz val="12"/>
      <name val="Garamond"/>
      <family val="1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2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8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180" fontId="15" fillId="0" borderId="0" xfId="106" applyNumberFormat="1" applyFill="1" applyAlignment="1" applyProtection="1">
      <alignment vertical="center" wrapText="1"/>
      <protection/>
    </xf>
    <xf numFmtId="180" fontId="45" fillId="0" borderId="0" xfId="106" applyNumberFormat="1" applyFont="1" applyFill="1" applyAlignment="1" applyProtection="1">
      <alignment horizontal="centerContinuous" vertical="center" wrapText="1"/>
      <protection/>
    </xf>
    <xf numFmtId="180" fontId="15" fillId="0" borderId="0" xfId="106" applyNumberFormat="1" applyFill="1" applyAlignment="1" applyProtection="1">
      <alignment horizontal="centerContinuous" vertical="center"/>
      <protection/>
    </xf>
    <xf numFmtId="180" fontId="15" fillId="0" borderId="0" xfId="106" applyNumberFormat="1" applyFill="1" applyAlignment="1" applyProtection="1">
      <alignment horizontal="center" vertical="center" wrapText="1"/>
      <protection/>
    </xf>
    <xf numFmtId="180" fontId="47" fillId="0" borderId="13" xfId="106" applyNumberFormat="1" applyFont="1" applyFill="1" applyBorder="1" applyAlignment="1" applyProtection="1">
      <alignment horizontal="centerContinuous" vertical="center" wrapText="1"/>
      <protection/>
    </xf>
    <xf numFmtId="180" fontId="47" fillId="0" borderId="14" xfId="106" applyNumberFormat="1" applyFont="1" applyFill="1" applyBorder="1" applyAlignment="1" applyProtection="1">
      <alignment horizontal="centerContinuous" vertical="center" wrapText="1"/>
      <protection/>
    </xf>
    <xf numFmtId="180" fontId="47" fillId="0" borderId="15" xfId="106" applyNumberFormat="1" applyFont="1" applyFill="1" applyBorder="1" applyAlignment="1" applyProtection="1">
      <alignment horizontal="centerContinuous" vertical="center" wrapText="1"/>
      <protection/>
    </xf>
    <xf numFmtId="180" fontId="25" fillId="0" borderId="0" xfId="106" applyNumberFormat="1" applyFont="1" applyFill="1" applyAlignment="1" applyProtection="1">
      <alignment horizontal="center" vertical="center" wrapText="1"/>
      <protection/>
    </xf>
    <xf numFmtId="180" fontId="43" fillId="0" borderId="16" xfId="106" applyNumberFormat="1" applyFont="1" applyFill="1" applyBorder="1" applyAlignment="1" applyProtection="1">
      <alignment horizontal="center" vertical="center" wrapText="1"/>
      <protection/>
    </xf>
    <xf numFmtId="180" fontId="43" fillId="0" borderId="0" xfId="106" applyNumberFormat="1" applyFont="1" applyFill="1" applyAlignment="1" applyProtection="1">
      <alignment horizontal="center" vertical="center" wrapText="1"/>
      <protection/>
    </xf>
    <xf numFmtId="180" fontId="15" fillId="0" borderId="17" xfId="106" applyNumberFormat="1" applyFill="1" applyBorder="1" applyAlignment="1" applyProtection="1">
      <alignment horizontal="left" vertical="center" wrapText="1" indent="1"/>
      <protection/>
    </xf>
    <xf numFmtId="180" fontId="15" fillId="0" borderId="18" xfId="106" applyNumberFormat="1" applyFill="1" applyBorder="1" applyAlignment="1" applyProtection="1">
      <alignment horizontal="left" vertical="center" wrapText="1" indent="1"/>
      <protection/>
    </xf>
    <xf numFmtId="180" fontId="48" fillId="0" borderId="19" xfId="106" applyNumberFormat="1" applyFont="1" applyFill="1" applyBorder="1" applyAlignment="1" applyProtection="1">
      <alignment horizontal="left" vertical="center" wrapText="1" indent="1"/>
      <protection/>
    </xf>
    <xf numFmtId="180" fontId="25" fillId="0" borderId="16" xfId="106" applyNumberFormat="1" applyFont="1" applyFill="1" applyBorder="1" applyAlignment="1" applyProtection="1">
      <alignment horizontal="left" vertical="center" wrapText="1" indent="1"/>
      <protection/>
    </xf>
    <xf numFmtId="180" fontId="25" fillId="0" borderId="20" xfId="106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108">
      <alignment/>
      <protection/>
    </xf>
    <xf numFmtId="0" fontId="52" fillId="0" borderId="0" xfId="108" applyFont="1">
      <alignment/>
      <protection/>
    </xf>
    <xf numFmtId="0" fontId="14" fillId="0" borderId="0" xfId="108" applyBorder="1">
      <alignment/>
      <protection/>
    </xf>
    <xf numFmtId="0" fontId="53" fillId="0" borderId="0" xfId="108" applyFont="1" applyBorder="1">
      <alignment/>
      <protection/>
    </xf>
    <xf numFmtId="0" fontId="33" fillId="0" borderId="21" xfId="108" applyFont="1" applyFill="1" applyBorder="1" applyAlignment="1">
      <alignment horizontal="left" vertical="center"/>
      <protection/>
    </xf>
    <xf numFmtId="0" fontId="33" fillId="0" borderId="22" xfId="108" applyFont="1" applyFill="1" applyBorder="1" applyAlignment="1">
      <alignment horizontal="left" vertical="center"/>
      <protection/>
    </xf>
    <xf numFmtId="0" fontId="39" fillId="0" borderId="23" xfId="108" applyFont="1" applyBorder="1" applyAlignment="1">
      <alignment horizontal="left" vertical="center"/>
      <protection/>
    </xf>
    <xf numFmtId="3" fontId="38" fillId="0" borderId="23" xfId="108" applyNumberFormat="1" applyFont="1" applyBorder="1" applyAlignment="1">
      <alignment vertical="center"/>
      <protection/>
    </xf>
    <xf numFmtId="0" fontId="39" fillId="0" borderId="23" xfId="108" applyFont="1" applyFill="1" applyBorder="1">
      <alignment/>
      <protection/>
    </xf>
    <xf numFmtId="0" fontId="55" fillId="0" borderId="22" xfId="103" applyFont="1" applyBorder="1" applyAlignment="1">
      <alignment horizontal="center"/>
      <protection/>
    </xf>
    <xf numFmtId="3" fontId="54" fillId="0" borderId="23" xfId="108" applyNumberFormat="1" applyFont="1" applyBorder="1" applyAlignment="1">
      <alignment vertical="center"/>
      <protection/>
    </xf>
    <xf numFmtId="0" fontId="38" fillId="0" borderId="22" xfId="108" applyFont="1" applyBorder="1" applyAlignment="1">
      <alignment horizontal="left" vertical="center"/>
      <protection/>
    </xf>
    <xf numFmtId="3" fontId="39" fillId="0" borderId="23" xfId="108" applyNumberFormat="1" applyFont="1" applyBorder="1" applyAlignment="1">
      <alignment horizontal="right" vertical="center"/>
      <protection/>
    </xf>
    <xf numFmtId="0" fontId="39" fillId="0" borderId="22" xfId="108" applyFont="1" applyBorder="1" applyAlignment="1">
      <alignment horizontal="left" vertical="center"/>
      <protection/>
    </xf>
    <xf numFmtId="3" fontId="38" fillId="0" borderId="23" xfId="108" applyNumberFormat="1" applyFont="1" applyBorder="1" applyAlignment="1">
      <alignment horizontal="right" vertical="center"/>
      <protection/>
    </xf>
    <xf numFmtId="0" fontId="38" fillId="0" borderId="23" xfId="108" applyFont="1" applyBorder="1" applyAlignment="1">
      <alignment horizontal="left" vertical="center"/>
      <protection/>
    </xf>
    <xf numFmtId="3" fontId="39" fillId="0" borderId="23" xfId="108" applyNumberFormat="1" applyFont="1" applyBorder="1" applyAlignment="1">
      <alignment vertical="center"/>
      <protection/>
    </xf>
    <xf numFmtId="0" fontId="55" fillId="0" borderId="22" xfId="108" applyFont="1" applyBorder="1" applyAlignment="1">
      <alignment horizontal="center" vertical="center"/>
      <protection/>
    </xf>
    <xf numFmtId="3" fontId="54" fillId="0" borderId="23" xfId="108" applyNumberFormat="1" applyFont="1" applyFill="1" applyBorder="1" applyAlignment="1">
      <alignment vertical="center"/>
      <protection/>
    </xf>
    <xf numFmtId="3" fontId="54" fillId="0" borderId="23" xfId="108" applyNumberFormat="1" applyFont="1" applyFill="1" applyBorder="1">
      <alignment/>
      <protection/>
    </xf>
    <xf numFmtId="0" fontId="39" fillId="0" borderId="22" xfId="108" applyFont="1" applyBorder="1" applyAlignment="1">
      <alignment vertical="center"/>
      <protection/>
    </xf>
    <xf numFmtId="0" fontId="38" fillId="0" borderId="23" xfId="108" applyFont="1" applyFill="1" applyBorder="1" applyAlignment="1">
      <alignment horizontal="left" vertical="center"/>
      <protection/>
    </xf>
    <xf numFmtId="0" fontId="33" fillId="0" borderId="22" xfId="108" applyFont="1" applyBorder="1" applyAlignment="1">
      <alignment vertical="center"/>
      <protection/>
    </xf>
    <xf numFmtId="16" fontId="38" fillId="0" borderId="22" xfId="108" applyNumberFormat="1" applyFont="1" applyBorder="1" applyAlignment="1">
      <alignment horizontal="left" vertical="center"/>
      <protection/>
    </xf>
    <xf numFmtId="3" fontId="38" fillId="0" borderId="23" xfId="103" applyNumberFormat="1" applyFont="1" applyBorder="1" applyAlignment="1">
      <alignment horizontal="right"/>
      <protection/>
    </xf>
    <xf numFmtId="0" fontId="38" fillId="0" borderId="23" xfId="103" applyFont="1" applyBorder="1" applyAlignment="1">
      <alignment horizontal="left"/>
      <protection/>
    </xf>
    <xf numFmtId="3" fontId="55" fillId="0" borderId="23" xfId="108" applyNumberFormat="1" applyFont="1" applyBorder="1" applyAlignment="1">
      <alignment horizontal="right" vertical="center"/>
      <protection/>
    </xf>
    <xf numFmtId="0" fontId="55" fillId="0" borderId="22" xfId="108" applyFont="1" applyBorder="1" applyAlignment="1">
      <alignment horizontal="left" vertical="center"/>
      <protection/>
    </xf>
    <xf numFmtId="0" fontId="39" fillId="0" borderId="22" xfId="108" applyFont="1" applyBorder="1" applyAlignment="1">
      <alignment horizontal="left"/>
      <protection/>
    </xf>
    <xf numFmtId="0" fontId="55" fillId="0" borderId="23" xfId="108" applyFont="1" applyBorder="1" applyAlignment="1">
      <alignment horizontal="left" vertical="center"/>
      <protection/>
    </xf>
    <xf numFmtId="3" fontId="55" fillId="0" borderId="23" xfId="108" applyNumberFormat="1" applyFont="1" applyBorder="1" applyAlignment="1">
      <alignment vertical="center"/>
      <protection/>
    </xf>
    <xf numFmtId="0" fontId="39" fillId="0" borderId="22" xfId="108" applyFont="1" applyBorder="1" applyAlignment="1">
      <alignment horizontal="center"/>
      <protection/>
    </xf>
    <xf numFmtId="0" fontId="39" fillId="0" borderId="21" xfId="108" applyFont="1" applyBorder="1" applyAlignment="1">
      <alignment horizontal="left"/>
      <protection/>
    </xf>
    <xf numFmtId="0" fontId="39" fillId="0" borderId="21" xfId="108" applyFont="1" applyBorder="1" applyAlignment="1">
      <alignment horizontal="left" vertical="center"/>
      <protection/>
    </xf>
    <xf numFmtId="0" fontId="39" fillId="0" borderId="22" xfId="108" applyFont="1" applyBorder="1" applyAlignment="1">
      <alignment horizontal="center" vertical="center"/>
      <protection/>
    </xf>
    <xf numFmtId="3" fontId="38" fillId="0" borderId="24" xfId="108" applyNumberFormat="1" applyFont="1" applyBorder="1" applyAlignment="1">
      <alignment vertical="center"/>
      <protection/>
    </xf>
    <xf numFmtId="3" fontId="38" fillId="0" borderId="24" xfId="103" applyNumberFormat="1" applyFont="1" applyBorder="1" applyAlignment="1">
      <alignment horizontal="right"/>
      <protection/>
    </xf>
    <xf numFmtId="3" fontId="38" fillId="0" borderId="24" xfId="108" applyNumberFormat="1" applyFont="1" applyBorder="1" applyAlignment="1">
      <alignment horizontal="right" vertical="center"/>
      <protection/>
    </xf>
    <xf numFmtId="3" fontId="55" fillId="0" borderId="24" xfId="108" applyNumberFormat="1" applyFont="1" applyBorder="1" applyAlignment="1">
      <alignment horizontal="right" vertical="center"/>
      <protection/>
    </xf>
    <xf numFmtId="3" fontId="39" fillId="0" borderId="24" xfId="108" applyNumberFormat="1" applyFont="1" applyBorder="1" applyAlignment="1">
      <alignment horizontal="right" vertical="center"/>
      <protection/>
    </xf>
    <xf numFmtId="3" fontId="54" fillId="0" borderId="24" xfId="108" applyNumberFormat="1" applyFont="1" applyFill="1" applyBorder="1" applyAlignment="1">
      <alignment vertical="center"/>
      <protection/>
    </xf>
    <xf numFmtId="3" fontId="54" fillId="0" borderId="24" xfId="108" applyNumberFormat="1" applyFont="1" applyBorder="1" applyAlignment="1">
      <alignment vertical="center"/>
      <protection/>
    </xf>
    <xf numFmtId="3" fontId="39" fillId="0" borderId="24" xfId="108" applyNumberFormat="1" applyFont="1" applyBorder="1" applyAlignment="1">
      <alignment vertical="center"/>
      <protection/>
    </xf>
    <xf numFmtId="3" fontId="55" fillId="0" borderId="24" xfId="108" applyNumberFormat="1" applyFont="1" applyBorder="1" applyAlignment="1">
      <alignment vertical="center"/>
      <protection/>
    </xf>
    <xf numFmtId="0" fontId="32" fillId="0" borderId="23" xfId="108" applyFont="1" applyBorder="1" applyAlignment="1">
      <alignment vertical="center"/>
      <protection/>
    </xf>
    <xf numFmtId="3" fontId="32" fillId="0" borderId="23" xfId="108" applyNumberFormat="1" applyFont="1" applyBorder="1" applyAlignment="1">
      <alignment vertical="center"/>
      <protection/>
    </xf>
    <xf numFmtId="3" fontId="32" fillId="0" borderId="24" xfId="108" applyNumberFormat="1" applyFont="1" applyBorder="1" applyAlignment="1">
      <alignment vertical="center"/>
      <protection/>
    </xf>
    <xf numFmtId="0" fontId="39" fillId="0" borderId="21" xfId="108" applyFont="1" applyBorder="1" applyAlignment="1">
      <alignment horizontal="center" vertical="center"/>
      <protection/>
    </xf>
    <xf numFmtId="3" fontId="55" fillId="0" borderId="23" xfId="108" applyNumberFormat="1" applyFont="1" applyBorder="1">
      <alignment/>
      <protection/>
    </xf>
    <xf numFmtId="3" fontId="55" fillId="0" borderId="24" xfId="108" applyNumberFormat="1" applyFont="1" applyBorder="1">
      <alignment/>
      <protection/>
    </xf>
    <xf numFmtId="0" fontId="38" fillId="0" borderId="25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0" fillId="0" borderId="22" xfId="108" applyFont="1" applyBorder="1" applyAlignment="1">
      <alignment vertical="center"/>
      <protection/>
    </xf>
    <xf numFmtId="0" fontId="39" fillId="20" borderId="26" xfId="108" applyFont="1" applyFill="1" applyBorder="1" applyAlignment="1">
      <alignment horizontal="center" vertical="center"/>
      <protection/>
    </xf>
    <xf numFmtId="0" fontId="39" fillId="0" borderId="10" xfId="108" applyFont="1" applyBorder="1" applyAlignment="1">
      <alignment horizontal="center" vertical="center"/>
      <protection/>
    </xf>
    <xf numFmtId="0" fontId="55" fillId="0" borderId="27" xfId="108" applyFont="1" applyBorder="1" applyAlignment="1">
      <alignment horizontal="center" vertical="center"/>
      <protection/>
    </xf>
    <xf numFmtId="0" fontId="39" fillId="0" borderId="27" xfId="108" applyFont="1" applyBorder="1" applyAlignment="1">
      <alignment horizontal="left" vertical="center"/>
      <protection/>
    </xf>
    <xf numFmtId="3" fontId="54" fillId="0" borderId="24" xfId="108" applyNumberFormat="1" applyFont="1" applyFill="1" applyBorder="1">
      <alignment/>
      <protection/>
    </xf>
    <xf numFmtId="0" fontId="38" fillId="0" borderId="10" xfId="108" applyFont="1" applyBorder="1" applyAlignment="1">
      <alignment horizontal="center" vertical="center"/>
      <protection/>
    </xf>
    <xf numFmtId="0" fontId="40" fillId="0" borderId="27" xfId="108" applyFont="1" applyBorder="1" applyAlignment="1">
      <alignment vertical="center"/>
      <protection/>
    </xf>
    <xf numFmtId="0" fontId="33" fillId="0" borderId="27" xfId="108" applyFont="1" applyBorder="1" applyAlignment="1">
      <alignment vertical="center"/>
      <protection/>
    </xf>
    <xf numFmtId="0" fontId="39" fillId="0" borderId="27" xfId="108" applyFont="1" applyBorder="1" applyAlignment="1">
      <alignment horizontal="center" vertical="center"/>
      <protection/>
    </xf>
    <xf numFmtId="0" fontId="0" fillId="0" borderId="0" xfId="100">
      <alignment/>
      <protection/>
    </xf>
    <xf numFmtId="0" fontId="31" fillId="0" borderId="0" xfId="100" applyFont="1">
      <alignment/>
      <protection/>
    </xf>
    <xf numFmtId="0" fontId="61" fillId="0" borderId="0" xfId="105" applyFont="1" applyFill="1">
      <alignment/>
      <protection/>
    </xf>
    <xf numFmtId="180" fontId="44" fillId="0" borderId="0" xfId="105" applyNumberFormat="1" applyFont="1" applyFill="1" applyBorder="1" applyAlignment="1" applyProtection="1">
      <alignment horizontal="centerContinuous" vertical="center"/>
      <protection/>
    </xf>
    <xf numFmtId="0" fontId="62" fillId="0" borderId="0" xfId="106" applyFont="1" applyFill="1" applyBorder="1" applyAlignment="1" applyProtection="1">
      <alignment horizontal="right"/>
      <protection/>
    </xf>
    <xf numFmtId="0" fontId="63" fillId="0" borderId="0" xfId="106" applyFont="1" applyFill="1" applyBorder="1" applyAlignment="1" applyProtection="1">
      <alignment horizontal="right"/>
      <protection/>
    </xf>
    <xf numFmtId="0" fontId="62" fillId="0" borderId="0" xfId="106" applyFont="1" applyFill="1" applyBorder="1" applyAlignment="1" applyProtection="1">
      <alignment/>
      <protection/>
    </xf>
    <xf numFmtId="186" fontId="25" fillId="0" borderId="28" xfId="105" applyNumberFormat="1" applyFont="1" applyFill="1" applyBorder="1" applyAlignment="1">
      <alignment horizontal="center" vertical="center" wrapText="1"/>
      <protection/>
    </xf>
    <xf numFmtId="0" fontId="15" fillId="0" borderId="13" xfId="105" applyFont="1" applyFill="1" applyBorder="1" applyAlignment="1">
      <alignment horizontal="center" vertical="center"/>
      <protection/>
    </xf>
    <xf numFmtId="0" fontId="15" fillId="0" borderId="14" xfId="105" applyFont="1" applyFill="1" applyBorder="1" applyAlignment="1">
      <alignment horizontal="center" vertical="center"/>
      <protection/>
    </xf>
    <xf numFmtId="0" fontId="15" fillId="0" borderId="15" xfId="105" applyFont="1" applyFill="1" applyBorder="1" applyAlignment="1">
      <alignment horizontal="center" vertical="center"/>
      <protection/>
    </xf>
    <xf numFmtId="0" fontId="15" fillId="0" borderId="11" xfId="105" applyFont="1" applyFill="1" applyBorder="1" applyAlignment="1">
      <alignment horizontal="center" vertical="center"/>
      <protection/>
    </xf>
    <xf numFmtId="0" fontId="15" fillId="0" borderId="10" xfId="105" applyFont="1" applyFill="1" applyBorder="1" applyAlignment="1">
      <alignment horizontal="center" vertical="center"/>
      <protection/>
    </xf>
    <xf numFmtId="0" fontId="15" fillId="0" borderId="23" xfId="105" applyFont="1" applyFill="1" applyBorder="1" applyProtection="1">
      <alignment/>
      <protection locked="0"/>
    </xf>
    <xf numFmtId="0" fontId="15" fillId="0" borderId="29" xfId="105" applyFont="1" applyFill="1" applyBorder="1" applyAlignment="1">
      <alignment horizontal="center" vertical="center"/>
      <protection/>
    </xf>
    <xf numFmtId="0" fontId="15" fillId="0" borderId="28" xfId="105" applyFont="1" applyFill="1" applyBorder="1" applyProtection="1">
      <alignment/>
      <protection locked="0"/>
    </xf>
    <xf numFmtId="0" fontId="25" fillId="0" borderId="13" xfId="105" applyFont="1" applyFill="1" applyBorder="1" applyAlignment="1">
      <alignment horizontal="center" vertical="center"/>
      <protection/>
    </xf>
    <xf numFmtId="0" fontId="25" fillId="0" borderId="14" xfId="105" applyFont="1" applyFill="1" applyBorder="1">
      <alignment/>
      <protection/>
    </xf>
    <xf numFmtId="0" fontId="44" fillId="0" borderId="0" xfId="105" applyFont="1" applyFill="1">
      <alignment/>
      <protection/>
    </xf>
    <xf numFmtId="0" fontId="43" fillId="0" borderId="30" xfId="105" applyFont="1" applyFill="1" applyBorder="1" applyAlignment="1" applyProtection="1">
      <alignment horizontal="center" vertical="center" wrapText="1"/>
      <protection/>
    </xf>
    <xf numFmtId="0" fontId="48" fillId="0" borderId="10" xfId="105" applyFont="1" applyFill="1" applyBorder="1" applyAlignment="1" applyProtection="1">
      <alignment horizontal="center" vertical="center"/>
      <protection/>
    </xf>
    <xf numFmtId="180" fontId="44" fillId="0" borderId="0" xfId="106" applyNumberFormat="1" applyFont="1" applyFill="1" applyAlignment="1" applyProtection="1">
      <alignment vertical="center"/>
      <protection/>
    </xf>
    <xf numFmtId="180" fontId="44" fillId="0" borderId="0" xfId="106" applyNumberFormat="1" applyFont="1" applyFill="1" applyAlignment="1" applyProtection="1">
      <alignment horizontal="center" vertical="center"/>
      <protection/>
    </xf>
    <xf numFmtId="180" fontId="44" fillId="0" borderId="0" xfId="106" applyNumberFormat="1" applyFont="1" applyFill="1" applyAlignment="1" applyProtection="1">
      <alignment horizontal="center" vertical="center" wrapText="1"/>
      <protection/>
    </xf>
    <xf numFmtId="180" fontId="43" fillId="0" borderId="10" xfId="106" applyNumberFormat="1" applyFont="1" applyFill="1" applyBorder="1" applyAlignment="1" applyProtection="1">
      <alignment horizontal="center" vertical="center" wrapText="1"/>
      <protection/>
    </xf>
    <xf numFmtId="0" fontId="39" fillId="0" borderId="0" xfId="106" applyFont="1" applyAlignment="1">
      <alignment horizontal="center" wrapText="1"/>
      <protection/>
    </xf>
    <xf numFmtId="0" fontId="15" fillId="0" borderId="0" xfId="106" applyFill="1" applyAlignment="1">
      <alignment vertical="center" wrapText="1"/>
      <protection/>
    </xf>
    <xf numFmtId="180" fontId="65" fillId="0" borderId="0" xfId="106" applyNumberFormat="1" applyFont="1" applyFill="1" applyAlignment="1">
      <alignment vertical="center" wrapText="1"/>
      <protection/>
    </xf>
    <xf numFmtId="0" fontId="43" fillId="0" borderId="31" xfId="105" applyFont="1" applyFill="1" applyBorder="1" applyAlignment="1" applyProtection="1">
      <alignment horizontal="center" vertical="center"/>
      <protection/>
    </xf>
    <xf numFmtId="0" fontId="43" fillId="0" borderId="0" xfId="105" applyFont="1" applyFill="1" applyBorder="1" applyAlignment="1" applyProtection="1">
      <alignment horizontal="center" vertical="center"/>
      <protection/>
    </xf>
    <xf numFmtId="0" fontId="43" fillId="0" borderId="0" xfId="105" applyFont="1" applyFill="1" applyBorder="1" applyAlignment="1" applyProtection="1">
      <alignment horizontal="center" vertical="center" wrapText="1"/>
      <protection/>
    </xf>
    <xf numFmtId="182" fontId="43" fillId="0" borderId="0" xfId="68" applyNumberFormat="1" applyFont="1" applyFill="1" applyBorder="1" applyAlignment="1" applyProtection="1">
      <alignment horizontal="center"/>
      <protection/>
    </xf>
    <xf numFmtId="0" fontId="37" fillId="0" borderId="0" xfId="106" applyFont="1" applyAlignment="1">
      <alignment horizontal="center" wrapText="1"/>
      <protection/>
    </xf>
    <xf numFmtId="180" fontId="46" fillId="0" borderId="0" xfId="106" applyNumberFormat="1" applyFont="1" applyFill="1" applyAlignment="1">
      <alignment vertical="center" wrapText="1"/>
      <protection/>
    </xf>
    <xf numFmtId="180" fontId="67" fillId="0" borderId="0" xfId="106" applyNumberFormat="1" applyFont="1" applyFill="1" applyAlignment="1" applyProtection="1">
      <alignment vertical="center" wrapText="1"/>
      <protection/>
    </xf>
    <xf numFmtId="182" fontId="15" fillId="0" borderId="23" xfId="68" applyNumberFormat="1" applyFont="1" applyFill="1" applyBorder="1" applyAlignment="1" applyProtection="1">
      <alignment horizontal="center" vertical="center" wrapText="1"/>
      <protection locked="0"/>
    </xf>
    <xf numFmtId="182" fontId="48" fillId="0" borderId="23" xfId="68" applyNumberFormat="1" applyFont="1" applyFill="1" applyBorder="1" applyAlignment="1" applyProtection="1">
      <alignment vertical="center" wrapText="1"/>
      <protection locked="0"/>
    </xf>
    <xf numFmtId="0" fontId="43" fillId="0" borderId="16" xfId="105" applyFont="1" applyFill="1" applyBorder="1" applyAlignment="1" applyProtection="1">
      <alignment horizontal="center" vertical="center" wrapText="1"/>
      <protection/>
    </xf>
    <xf numFmtId="0" fontId="48" fillId="0" borderId="32" xfId="105" applyFont="1" applyFill="1" applyBorder="1" applyAlignment="1" applyProtection="1">
      <alignment horizontal="center" vertical="center"/>
      <protection/>
    </xf>
    <xf numFmtId="182" fontId="48" fillId="0" borderId="33" xfId="68" applyNumberFormat="1" applyFont="1" applyFill="1" applyBorder="1" applyAlignment="1" applyProtection="1">
      <alignment/>
      <protection locked="0"/>
    </xf>
    <xf numFmtId="182" fontId="48" fillId="0" borderId="21" xfId="68" applyNumberFormat="1" applyFont="1" applyFill="1" applyBorder="1" applyAlignment="1" applyProtection="1">
      <alignment/>
      <protection locked="0"/>
    </xf>
    <xf numFmtId="0" fontId="25" fillId="0" borderId="0" xfId="105" applyFont="1" applyFill="1" applyBorder="1" applyAlignment="1">
      <alignment horizontal="center" vertical="center"/>
      <protection/>
    </xf>
    <xf numFmtId="0" fontId="25" fillId="0" borderId="0" xfId="105" applyFont="1" applyFill="1" applyBorder="1">
      <alignment/>
      <protection/>
    </xf>
    <xf numFmtId="182" fontId="25" fillId="0" borderId="0" xfId="105" applyNumberFormat="1" applyFont="1" applyFill="1" applyBorder="1">
      <alignment/>
      <protection/>
    </xf>
    <xf numFmtId="0" fontId="61" fillId="0" borderId="0" xfId="105" applyFont="1" applyFill="1" applyAlignment="1">
      <alignment wrapText="1"/>
      <protection/>
    </xf>
    <xf numFmtId="0" fontId="48" fillId="0" borderId="22" xfId="105" applyFont="1" applyFill="1" applyBorder="1" applyAlignment="1" applyProtection="1">
      <alignment horizontal="left"/>
      <protection/>
    </xf>
    <xf numFmtId="0" fontId="48" fillId="0" borderId="18" xfId="105" applyFont="1" applyFill="1" applyBorder="1" applyAlignment="1" applyProtection="1">
      <alignment horizontal="center" vertical="center"/>
      <protection/>
    </xf>
    <xf numFmtId="0" fontId="48" fillId="0" borderId="34" xfId="105" applyFont="1" applyFill="1" applyBorder="1" applyAlignment="1" applyProtection="1">
      <alignment horizontal="center" vertical="center"/>
      <protection/>
    </xf>
    <xf numFmtId="0" fontId="38" fillId="0" borderId="23" xfId="100" applyFont="1" applyBorder="1">
      <alignment/>
      <protection/>
    </xf>
    <xf numFmtId="3" fontId="38" fillId="0" borderId="23" xfId="100" applyNumberFormat="1" applyFont="1" applyBorder="1">
      <alignment/>
      <protection/>
    </xf>
    <xf numFmtId="3" fontId="32" fillId="0" borderId="23" xfId="100" applyNumberFormat="1" applyFont="1" applyBorder="1">
      <alignment/>
      <protection/>
    </xf>
    <xf numFmtId="180" fontId="47" fillId="0" borderId="23" xfId="106" applyNumberFormat="1" applyFont="1" applyFill="1" applyBorder="1" applyAlignment="1" applyProtection="1">
      <alignment horizontal="center" vertical="center"/>
      <protection/>
    </xf>
    <xf numFmtId="180" fontId="43" fillId="0" borderId="23" xfId="106" applyNumberFormat="1" applyFont="1" applyFill="1" applyBorder="1" applyAlignment="1" applyProtection="1">
      <alignment horizontal="center" vertical="center" wrapText="1"/>
      <protection/>
    </xf>
    <xf numFmtId="180" fontId="43" fillId="0" borderId="24" xfId="106" applyNumberFormat="1" applyFont="1" applyFill="1" applyBorder="1" applyAlignment="1" applyProtection="1">
      <alignment horizontal="center" vertical="center" wrapText="1"/>
      <protection/>
    </xf>
    <xf numFmtId="180" fontId="43" fillId="0" borderId="23" xfId="106" applyNumberFormat="1" applyFont="1" applyFill="1" applyBorder="1" applyAlignment="1" applyProtection="1">
      <alignment horizontal="left" vertical="center" wrapText="1" indent="1"/>
      <protection/>
    </xf>
    <xf numFmtId="182" fontId="48" fillId="0" borderId="23" xfId="68" applyNumberFormat="1" applyFont="1" applyFill="1" applyBorder="1" applyAlignment="1" applyProtection="1">
      <alignment horizontal="center" vertical="center" wrapText="1"/>
      <protection locked="0"/>
    </xf>
    <xf numFmtId="182" fontId="48" fillId="0" borderId="23" xfId="68" applyNumberFormat="1" applyFont="1" applyFill="1" applyBorder="1" applyAlignment="1" applyProtection="1">
      <alignment vertical="center" wrapText="1"/>
      <protection/>
    </xf>
    <xf numFmtId="182" fontId="48" fillId="0" borderId="24" xfId="68" applyNumberFormat="1" applyFont="1" applyFill="1" applyBorder="1" applyAlignment="1" applyProtection="1">
      <alignment vertical="center" wrapText="1"/>
      <protection/>
    </xf>
    <xf numFmtId="182" fontId="25" fillId="0" borderId="23" xfId="68" applyNumberFormat="1" applyFont="1" applyFill="1" applyBorder="1" applyAlignment="1" applyProtection="1">
      <alignment horizontal="center" vertical="center" wrapText="1"/>
      <protection locked="0"/>
    </xf>
    <xf numFmtId="182" fontId="43" fillId="0" borderId="23" xfId="68" applyNumberFormat="1" applyFont="1" applyFill="1" applyBorder="1" applyAlignment="1" applyProtection="1">
      <alignment vertical="center" wrapText="1"/>
      <protection/>
    </xf>
    <xf numFmtId="182" fontId="43" fillId="0" borderId="24" xfId="68" applyNumberFormat="1" applyFont="1" applyFill="1" applyBorder="1" applyAlignment="1" applyProtection="1">
      <alignment vertical="center" wrapText="1"/>
      <protection/>
    </xf>
    <xf numFmtId="180" fontId="48" fillId="0" borderId="23" xfId="106" applyNumberFormat="1" applyFont="1" applyFill="1" applyBorder="1" applyAlignment="1" applyProtection="1">
      <alignment horizontal="left" vertical="center" wrapText="1" indent="1"/>
      <protection locked="0"/>
    </xf>
    <xf numFmtId="180" fontId="43" fillId="0" borderId="23" xfId="106" applyNumberFormat="1" applyFont="1" applyFill="1" applyBorder="1" applyAlignment="1" applyProtection="1">
      <alignment horizontal="left" vertical="center" wrapText="1" indent="1"/>
      <protection/>
    </xf>
    <xf numFmtId="182" fontId="15" fillId="0" borderId="23" xfId="68" applyNumberFormat="1" applyFont="1" applyFill="1" applyBorder="1" applyAlignment="1" applyProtection="1">
      <alignment horizontal="center" vertical="center" wrapText="1"/>
      <protection locked="0"/>
    </xf>
    <xf numFmtId="182" fontId="48" fillId="0" borderId="23" xfId="68" applyNumberFormat="1" applyFont="1" applyFill="1" applyBorder="1" applyAlignment="1" applyProtection="1">
      <alignment vertical="center" wrapText="1"/>
      <protection/>
    </xf>
    <xf numFmtId="182" fontId="48" fillId="0" borderId="24" xfId="68" applyNumberFormat="1" applyFont="1" applyFill="1" applyBorder="1" applyAlignment="1" applyProtection="1">
      <alignment vertical="center" wrapText="1"/>
      <protection/>
    </xf>
    <xf numFmtId="182" fontId="67" fillId="24" borderId="35" xfId="68" applyNumberFormat="1" applyFont="1" applyFill="1" applyBorder="1" applyAlignment="1" applyProtection="1">
      <alignment horizontal="left" vertical="center" wrapText="1" indent="2"/>
      <protection/>
    </xf>
    <xf numFmtId="182" fontId="67" fillId="0" borderId="35" xfId="68" applyNumberFormat="1" applyFont="1" applyFill="1" applyBorder="1" applyAlignment="1" applyProtection="1">
      <alignment vertical="center" wrapText="1"/>
      <protection/>
    </xf>
    <xf numFmtId="182" fontId="67" fillId="0" borderId="36" xfId="68" applyNumberFormat="1" applyFont="1" applyFill="1" applyBorder="1" applyAlignment="1" applyProtection="1">
      <alignment vertical="center" wrapText="1"/>
      <protection/>
    </xf>
    <xf numFmtId="0" fontId="68" fillId="0" borderId="0" xfId="100" applyFont="1">
      <alignment/>
      <protection/>
    </xf>
    <xf numFmtId="0" fontId="0" fillId="0" borderId="0" xfId="100" applyFont="1">
      <alignment/>
      <protection/>
    </xf>
    <xf numFmtId="0" fontId="1" fillId="0" borderId="0" xfId="108" applyFont="1">
      <alignment/>
      <protection/>
    </xf>
    <xf numFmtId="0" fontId="37" fillId="0" borderId="0" xfId="108" applyFont="1" applyAlignment="1">
      <alignment horizontal="right"/>
      <protection/>
    </xf>
    <xf numFmtId="0" fontId="41" fillId="0" borderId="0" xfId="108" applyFont="1" applyAlignment="1">
      <alignment horizontal="center"/>
      <protection/>
    </xf>
    <xf numFmtId="0" fontId="41" fillId="0" borderId="0" xfId="108" applyFont="1" applyAlignment="1">
      <alignment horizontal="right"/>
      <protection/>
    </xf>
    <xf numFmtId="180" fontId="48" fillId="0" borderId="0" xfId="106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39" fillId="0" borderId="0" xfId="108" applyFont="1" applyAlignment="1">
      <alignment/>
      <protection/>
    </xf>
    <xf numFmtId="0" fontId="33" fillId="0" borderId="0" xfId="108" applyFont="1" applyAlignment="1">
      <alignment horizontal="right"/>
      <protection/>
    </xf>
    <xf numFmtId="180" fontId="48" fillId="0" borderId="0" xfId="106" applyNumberFormat="1" applyFont="1" applyFill="1" applyAlignment="1">
      <alignment horizontal="center" vertical="center"/>
      <protection/>
    </xf>
    <xf numFmtId="0" fontId="69" fillId="0" borderId="0" xfId="106" applyFont="1" applyAlignment="1">
      <alignment wrapText="1"/>
      <protection/>
    </xf>
    <xf numFmtId="0" fontId="70" fillId="0" borderId="0" xfId="106" applyFont="1" applyAlignment="1">
      <alignment horizontal="right" wrapText="1"/>
      <protection/>
    </xf>
    <xf numFmtId="180" fontId="48" fillId="0" borderId="0" xfId="106" applyNumberFormat="1" applyFont="1" applyFill="1" applyBorder="1" applyAlignment="1">
      <alignment horizontal="center" vertical="center" wrapText="1"/>
      <protection/>
    </xf>
    <xf numFmtId="0" fontId="60" fillId="0" borderId="0" xfId="105" applyFont="1" applyFill="1">
      <alignment/>
      <protection/>
    </xf>
    <xf numFmtId="0" fontId="27" fillId="0" borderId="11" xfId="0" applyFont="1" applyBorder="1" applyAlignment="1">
      <alignment wrapText="1"/>
    </xf>
    <xf numFmtId="0" fontId="57" fillId="20" borderId="22" xfId="108" applyFont="1" applyFill="1" applyBorder="1" applyAlignment="1">
      <alignment horizontal="left" vertical="center"/>
      <protection/>
    </xf>
    <xf numFmtId="0" fontId="57" fillId="20" borderId="10" xfId="108" applyFont="1" applyFill="1" applyBorder="1" applyAlignment="1">
      <alignment horizontal="left" vertical="center"/>
      <protection/>
    </xf>
    <xf numFmtId="0" fontId="57" fillId="20" borderId="23" xfId="108" applyFont="1" applyFill="1" applyBorder="1" applyAlignment="1">
      <alignment horizontal="left" vertical="center"/>
      <protection/>
    </xf>
    <xf numFmtId="3" fontId="57" fillId="20" borderId="23" xfId="108" applyNumberFormat="1" applyFont="1" applyFill="1" applyBorder="1" applyAlignment="1">
      <alignment horizontal="right" vertical="center"/>
      <protection/>
    </xf>
    <xf numFmtId="3" fontId="57" fillId="20" borderId="23" xfId="108" applyNumberFormat="1" applyFont="1" applyFill="1" applyBorder="1">
      <alignment/>
      <protection/>
    </xf>
    <xf numFmtId="3" fontId="57" fillId="20" borderId="24" xfId="108" applyNumberFormat="1" applyFont="1" applyFill="1" applyBorder="1">
      <alignment/>
      <protection/>
    </xf>
    <xf numFmtId="0" fontId="14" fillId="20" borderId="0" xfId="108" applyFill="1">
      <alignment/>
      <protection/>
    </xf>
    <xf numFmtId="3" fontId="58" fillId="20" borderId="23" xfId="108" applyNumberFormat="1" applyFont="1" applyFill="1" applyBorder="1" applyAlignment="1">
      <alignment vertical="center"/>
      <protection/>
    </xf>
    <xf numFmtId="0" fontId="32" fillId="0" borderId="22" xfId="108" applyFont="1" applyBorder="1" applyAlignment="1">
      <alignment horizontal="left" vertical="center" wrapText="1"/>
      <protection/>
    </xf>
    <xf numFmtId="182" fontId="48" fillId="0" borderId="23" xfId="68" applyNumberFormat="1" applyFont="1" applyFill="1" applyBorder="1" applyAlignment="1" applyProtection="1">
      <alignment horizontal="center" vertical="center" wrapText="1"/>
      <protection/>
    </xf>
    <xf numFmtId="182" fontId="48" fillId="0" borderId="18" xfId="68" applyNumberFormat="1" applyFont="1" applyFill="1" applyBorder="1" applyAlignment="1" applyProtection="1">
      <alignment horizontal="center"/>
      <protection locked="0"/>
    </xf>
    <xf numFmtId="182" fontId="48" fillId="0" borderId="18" xfId="68" applyNumberFormat="1" applyFont="1" applyFill="1" applyBorder="1" applyAlignment="1" applyProtection="1">
      <alignment/>
      <protection locked="0"/>
    </xf>
    <xf numFmtId="182" fontId="67" fillId="0" borderId="23" xfId="68" applyNumberFormat="1" applyFont="1" applyFill="1" applyBorder="1" applyAlignment="1" applyProtection="1">
      <alignment horizontal="center" vertical="center" wrapText="1"/>
      <protection locked="0"/>
    </xf>
    <xf numFmtId="0" fontId="71" fillId="0" borderId="8" xfId="0" applyFont="1" applyBorder="1" applyAlignment="1">
      <alignment/>
    </xf>
    <xf numFmtId="3" fontId="71" fillId="0" borderId="8" xfId="0" applyNumberFormat="1" applyFont="1" applyBorder="1" applyAlignment="1">
      <alignment vertical="center"/>
    </xf>
    <xf numFmtId="182" fontId="15" fillId="0" borderId="37" xfId="68" applyNumberFormat="1" applyFont="1" applyFill="1" applyBorder="1" applyAlignment="1">
      <alignment vertical="center"/>
    </xf>
    <xf numFmtId="182" fontId="15" fillId="0" borderId="24" xfId="68" applyNumberFormat="1" applyFont="1" applyFill="1" applyBorder="1" applyAlignment="1">
      <alignment vertical="center"/>
    </xf>
    <xf numFmtId="182" fontId="15" fillId="0" borderId="23" xfId="68" applyNumberFormat="1" applyFont="1" applyFill="1" applyBorder="1" applyAlignment="1" applyProtection="1">
      <alignment vertical="center"/>
      <protection locked="0"/>
    </xf>
    <xf numFmtId="182" fontId="15" fillId="0" borderId="28" xfId="68" applyNumberFormat="1" applyFont="1" applyFill="1" applyBorder="1" applyAlignment="1" applyProtection="1">
      <alignment vertical="center"/>
      <protection locked="0"/>
    </xf>
    <xf numFmtId="182" fontId="25" fillId="0" borderId="14" xfId="105" applyNumberFormat="1" applyFont="1" applyFill="1" applyBorder="1" applyAlignment="1">
      <alignment vertical="center"/>
      <protection/>
    </xf>
    <xf numFmtId="182" fontId="25" fillId="0" borderId="15" xfId="105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14" fillId="0" borderId="0" xfId="108" applyAlignment="1">
      <alignment horizontal="right"/>
      <protection/>
    </xf>
    <xf numFmtId="0" fontId="27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42" fillId="0" borderId="38" xfId="0" applyFont="1" applyBorder="1" applyAlignment="1">
      <alignment horizontal="center" wrapText="1"/>
    </xf>
    <xf numFmtId="0" fontId="42" fillId="0" borderId="39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180" fontId="25" fillId="0" borderId="0" xfId="106" applyNumberFormat="1" applyFont="1" applyFill="1" applyAlignment="1" applyProtection="1">
      <alignment horizontal="right" vertical="center"/>
      <protection/>
    </xf>
    <xf numFmtId="0" fontId="15" fillId="0" borderId="0" xfId="101">
      <alignment/>
      <protection/>
    </xf>
    <xf numFmtId="0" fontId="72" fillId="0" borderId="0" xfId="101" applyFont="1" applyAlignment="1">
      <alignment horizontal="center"/>
      <protection/>
    </xf>
    <xf numFmtId="0" fontId="25" fillId="0" borderId="0" xfId="101" applyFont="1" applyAlignment="1">
      <alignment horizontal="right"/>
      <protection/>
    </xf>
    <xf numFmtId="0" fontId="15" fillId="0" borderId="0" xfId="101" applyFont="1" applyBorder="1" applyAlignment="1">
      <alignment horizontal="center"/>
      <protection/>
    </xf>
    <xf numFmtId="0" fontId="15" fillId="0" borderId="0" xfId="101" applyFont="1" applyBorder="1" applyAlignment="1">
      <alignment horizontal="right"/>
      <protection/>
    </xf>
    <xf numFmtId="0" fontId="25" fillId="0" borderId="30" xfId="101" applyFont="1" applyBorder="1" applyAlignment="1">
      <alignment vertical="center" wrapText="1"/>
      <protection/>
    </xf>
    <xf numFmtId="0" fontId="43" fillId="0" borderId="10" xfId="101" applyFont="1" applyBorder="1" applyAlignment="1">
      <alignment horizontal="center"/>
      <protection/>
    </xf>
    <xf numFmtId="0" fontId="43" fillId="0" borderId="0" xfId="101" applyFont="1">
      <alignment/>
      <protection/>
    </xf>
    <xf numFmtId="49" fontId="15" fillId="0" borderId="10" xfId="101" applyNumberFormat="1" applyFont="1" applyBorder="1" applyAlignment="1">
      <alignment horizontal="right"/>
      <protection/>
    </xf>
    <xf numFmtId="0" fontId="15" fillId="0" borderId="10" xfId="101" applyBorder="1">
      <alignment/>
      <protection/>
    </xf>
    <xf numFmtId="49" fontId="15" fillId="0" borderId="29" xfId="101" applyNumberFormat="1" applyFont="1" applyBorder="1" applyAlignment="1">
      <alignment horizontal="right"/>
      <protection/>
    </xf>
    <xf numFmtId="49" fontId="15" fillId="0" borderId="29" xfId="101" applyNumberFormat="1" applyBorder="1">
      <alignment/>
      <protection/>
    </xf>
    <xf numFmtId="49" fontId="15" fillId="0" borderId="28" xfId="101" applyNumberFormat="1" applyBorder="1">
      <alignment/>
      <protection/>
    </xf>
    <xf numFmtId="0" fontId="25" fillId="0" borderId="35" xfId="101" applyFont="1" applyBorder="1" applyAlignment="1">
      <alignment horizontal="left"/>
      <protection/>
    </xf>
    <xf numFmtId="0" fontId="25" fillId="0" borderId="31" xfId="101" applyFont="1" applyBorder="1" applyAlignment="1">
      <alignment horizontal="left"/>
      <protection/>
    </xf>
    <xf numFmtId="0" fontId="26" fillId="0" borderId="40" xfId="0" applyFont="1" applyBorder="1" applyAlignment="1">
      <alignment wrapText="1"/>
    </xf>
    <xf numFmtId="0" fontId="28" fillId="0" borderId="41" xfId="0" applyFont="1" applyBorder="1" applyAlignment="1">
      <alignment horizontal="center" wrapText="1"/>
    </xf>
    <xf numFmtId="0" fontId="42" fillId="0" borderId="42" xfId="0" applyFont="1" applyBorder="1" applyAlignment="1">
      <alignment horizontal="center" wrapText="1"/>
    </xf>
    <xf numFmtId="0" fontId="24" fillId="0" borderId="43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0" fontId="24" fillId="0" borderId="27" xfId="0" applyFont="1" applyBorder="1" applyAlignment="1">
      <alignment wrapText="1"/>
    </xf>
    <xf numFmtId="0" fontId="27" fillId="0" borderId="43" xfId="0" applyFont="1" applyBorder="1" applyAlignment="1">
      <alignment wrapText="1"/>
    </xf>
    <xf numFmtId="0" fontId="30" fillId="0" borderId="27" xfId="0" applyFont="1" applyBorder="1" applyAlignment="1">
      <alignment wrapText="1"/>
    </xf>
    <xf numFmtId="0" fontId="42" fillId="0" borderId="44" xfId="0" applyFont="1" applyBorder="1" applyAlignment="1">
      <alignment horizontal="center" wrapText="1"/>
    </xf>
    <xf numFmtId="3" fontId="27" fillId="0" borderId="45" xfId="0" applyNumberFormat="1" applyFont="1" applyBorder="1" applyAlignment="1">
      <alignment horizontal="right" wrapText="1"/>
    </xf>
    <xf numFmtId="3" fontId="1" fillId="0" borderId="45" xfId="0" applyNumberFormat="1" applyFont="1" applyBorder="1" applyAlignment="1">
      <alignment horizontal="right" wrapText="1"/>
    </xf>
    <xf numFmtId="0" fontId="1" fillId="0" borderId="45" xfId="0" applyFont="1" applyBorder="1" applyAlignment="1">
      <alignment wrapText="1"/>
    </xf>
    <xf numFmtId="3" fontId="24" fillId="0" borderId="45" xfId="0" applyNumberFormat="1" applyFont="1" applyBorder="1" applyAlignment="1">
      <alignment horizontal="right" wrapText="1"/>
    </xf>
    <xf numFmtId="3" fontId="27" fillId="0" borderId="46" xfId="0" applyNumberFormat="1" applyFont="1" applyBorder="1" applyAlignment="1">
      <alignment horizontal="right" wrapText="1"/>
    </xf>
    <xf numFmtId="0" fontId="27" fillId="0" borderId="45" xfId="0" applyFont="1" applyBorder="1" applyAlignment="1">
      <alignment wrapText="1"/>
    </xf>
    <xf numFmtId="0" fontId="24" fillId="0" borderId="45" xfId="0" applyFont="1" applyBorder="1" applyAlignment="1">
      <alignment wrapText="1"/>
    </xf>
    <xf numFmtId="0" fontId="24" fillId="0" borderId="47" xfId="0" applyFont="1" applyBorder="1" applyAlignment="1">
      <alignment horizontal="center" wrapText="1"/>
    </xf>
    <xf numFmtId="0" fontId="42" fillId="0" borderId="48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27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0" fontId="37" fillId="20" borderId="49" xfId="108" applyFont="1" applyFill="1" applyBorder="1" applyAlignment="1">
      <alignment horizontal="center" vertical="center" wrapText="1"/>
      <protection/>
    </xf>
    <xf numFmtId="3" fontId="24" fillId="0" borderId="17" xfId="0" applyNumberFormat="1" applyFont="1" applyBorder="1" applyAlignment="1">
      <alignment horizontal="right" wrapText="1"/>
    </xf>
    <xf numFmtId="3" fontId="27" fillId="0" borderId="18" xfId="0" applyNumberFormat="1" applyFont="1" applyBorder="1" applyAlignment="1">
      <alignment horizontal="right" wrapText="1"/>
    </xf>
    <xf numFmtId="3" fontId="24" fillId="0" borderId="18" xfId="0" applyNumberFormat="1" applyFont="1" applyBorder="1" applyAlignment="1">
      <alignment horizontal="right" wrapText="1"/>
    </xf>
    <xf numFmtId="3" fontId="27" fillId="0" borderId="17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right" wrapText="1"/>
    </xf>
    <xf numFmtId="3" fontId="30" fillId="0" borderId="18" xfId="0" applyNumberFormat="1" applyFont="1" applyBorder="1" applyAlignment="1">
      <alignment horizontal="right" wrapText="1"/>
    </xf>
    <xf numFmtId="3" fontId="1" fillId="0" borderId="18" xfId="0" applyNumberFormat="1" applyFont="1" applyBorder="1" applyAlignment="1">
      <alignment horizontal="right" wrapText="1"/>
    </xf>
    <xf numFmtId="0" fontId="32" fillId="0" borderId="0" xfId="0" applyFont="1" applyBorder="1" applyAlignment="1">
      <alignment/>
    </xf>
    <xf numFmtId="0" fontId="24" fillId="0" borderId="50" xfId="0" applyFont="1" applyBorder="1" applyAlignment="1">
      <alignment horizontal="center" wrapText="1"/>
    </xf>
    <xf numFmtId="0" fontId="24" fillId="0" borderId="37" xfId="0" applyFont="1" applyBorder="1" applyAlignment="1">
      <alignment wrapText="1"/>
    </xf>
    <xf numFmtId="0" fontId="33" fillId="0" borderId="24" xfId="0" applyFont="1" applyBorder="1" applyAlignment="1">
      <alignment wrapText="1"/>
    </xf>
    <xf numFmtId="0" fontId="27" fillId="0" borderId="37" xfId="0" applyFont="1" applyBorder="1" applyAlignment="1">
      <alignment wrapText="1"/>
    </xf>
    <xf numFmtId="0" fontId="48" fillId="0" borderId="17" xfId="105" applyFont="1" applyFill="1" applyBorder="1" applyAlignment="1" applyProtection="1">
      <alignment horizontal="center" vertical="center"/>
      <protection/>
    </xf>
    <xf numFmtId="0" fontId="25" fillId="0" borderId="51" xfId="101" applyFont="1" applyBorder="1" applyAlignment="1">
      <alignment horizontal="center" vertical="center" wrapText="1"/>
      <protection/>
    </xf>
    <xf numFmtId="0" fontId="43" fillId="0" borderId="33" xfId="101" applyFont="1" applyBorder="1" applyAlignment="1">
      <alignment horizontal="center"/>
      <protection/>
    </xf>
    <xf numFmtId="49" fontId="15" fillId="0" borderId="33" xfId="101" applyNumberFormat="1" applyFont="1" applyBorder="1" applyAlignment="1">
      <alignment horizontal="right"/>
      <protection/>
    </xf>
    <xf numFmtId="49" fontId="15" fillId="0" borderId="52" xfId="101" applyNumberFormat="1" applyFont="1" applyBorder="1" applyAlignment="1">
      <alignment horizontal="right"/>
      <protection/>
    </xf>
    <xf numFmtId="49" fontId="15" fillId="0" borderId="52" xfId="101" applyNumberFormat="1" applyBorder="1">
      <alignment/>
      <protection/>
    </xf>
    <xf numFmtId="0" fontId="1" fillId="0" borderId="19" xfId="0" applyFont="1" applyBorder="1" applyAlignment="1">
      <alignment horizontal="justify"/>
    </xf>
    <xf numFmtId="0" fontId="15" fillId="0" borderId="53" xfId="101" applyFont="1" applyBorder="1" applyAlignment="1">
      <alignment horizontal="left"/>
      <protection/>
    </xf>
    <xf numFmtId="0" fontId="15" fillId="0" borderId="27" xfId="101" applyFont="1" applyBorder="1" applyAlignment="1">
      <alignment horizontal="left"/>
      <protection/>
    </xf>
    <xf numFmtId="180" fontId="15" fillId="0" borderId="27" xfId="101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53" xfId="101" applyNumberFormat="1" applyFont="1" applyFill="1" applyBorder="1" applyAlignment="1" applyProtection="1">
      <alignment horizontal="left" vertical="center" wrapText="1" indent="1"/>
      <protection locked="0"/>
    </xf>
    <xf numFmtId="0" fontId="43" fillId="0" borderId="18" xfId="101" applyFont="1" applyBorder="1" applyAlignment="1">
      <alignment horizontal="center"/>
      <protection/>
    </xf>
    <xf numFmtId="3" fontId="15" fillId="0" borderId="18" xfId="101" applyNumberFormat="1" applyFont="1" applyBorder="1">
      <alignment/>
      <protection/>
    </xf>
    <xf numFmtId="3" fontId="15" fillId="0" borderId="54" xfId="101" applyNumberFormat="1" applyFont="1" applyBorder="1">
      <alignment/>
      <protection/>
    </xf>
    <xf numFmtId="0" fontId="15" fillId="0" borderId="18" xfId="101" applyFont="1" applyBorder="1" applyAlignment="1">
      <alignment horizontal="left"/>
      <protection/>
    </xf>
    <xf numFmtId="180" fontId="15" fillId="0" borderId="18" xfId="101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54" xfId="101" applyNumberFormat="1" applyFont="1" applyFill="1" applyBorder="1" applyAlignment="1" applyProtection="1">
      <alignment horizontal="left" vertical="center" wrapText="1" indent="1"/>
      <protection locked="0"/>
    </xf>
    <xf numFmtId="0" fontId="43" fillId="0" borderId="21" xfId="101" applyFont="1" applyBorder="1" applyAlignment="1">
      <alignment horizontal="center"/>
      <protection/>
    </xf>
    <xf numFmtId="3" fontId="1" fillId="0" borderId="21" xfId="0" applyNumberFormat="1" applyFont="1" applyBorder="1" applyAlignment="1">
      <alignment horizontal="right"/>
    </xf>
    <xf numFmtId="0" fontId="15" fillId="0" borderId="21" xfId="101" applyFont="1" applyBorder="1" applyAlignment="1">
      <alignment horizontal="left"/>
      <protection/>
    </xf>
    <xf numFmtId="180" fontId="15" fillId="0" borderId="21" xfId="101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55" xfId="101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8" xfId="101" applyNumberFormat="1" applyFont="1" applyFill="1" applyBorder="1" applyAlignment="1" applyProtection="1">
      <alignment vertical="center" wrapText="1"/>
      <protection locked="0"/>
    </xf>
    <xf numFmtId="3" fontId="15" fillId="0" borderId="54" xfId="101" applyNumberFormat="1" applyFont="1" applyFill="1" applyBorder="1" applyAlignment="1" applyProtection="1">
      <alignment vertical="center" wrapText="1"/>
      <protection locked="0"/>
    </xf>
    <xf numFmtId="0" fontId="15" fillId="0" borderId="21" xfId="101" applyFont="1" applyBorder="1">
      <alignment/>
      <protection/>
    </xf>
    <xf numFmtId="0" fontId="15" fillId="0" borderId="21" xfId="101" applyFont="1" applyBorder="1" applyAlignment="1">
      <alignment vertical="center" wrapText="1"/>
      <protection/>
    </xf>
    <xf numFmtId="0" fontId="15" fillId="0" borderId="55" xfId="101" applyFont="1" applyBorder="1">
      <alignment/>
      <protection/>
    </xf>
    <xf numFmtId="0" fontId="15" fillId="0" borderId="18" xfId="101" applyFont="1" applyBorder="1">
      <alignment/>
      <protection/>
    </xf>
    <xf numFmtId="0" fontId="15" fillId="0" borderId="18" xfId="101" applyFont="1" applyBorder="1" applyAlignment="1">
      <alignment vertical="center" wrapText="1"/>
      <protection/>
    </xf>
    <xf numFmtId="0" fontId="15" fillId="0" borderId="54" xfId="101" applyFont="1" applyBorder="1">
      <alignment/>
      <protection/>
    </xf>
    <xf numFmtId="0" fontId="43" fillId="0" borderId="45" xfId="101" applyFont="1" applyBorder="1" applyAlignment="1">
      <alignment horizontal="center"/>
      <protection/>
    </xf>
    <xf numFmtId="3" fontId="15" fillId="0" borderId="45" xfId="101" applyNumberFormat="1" applyFont="1" applyBorder="1">
      <alignment/>
      <protection/>
    </xf>
    <xf numFmtId="3" fontId="15" fillId="0" borderId="45" xfId="101" applyNumberFormat="1" applyFont="1" applyFill="1" applyBorder="1" applyAlignment="1" applyProtection="1">
      <alignment vertical="center" wrapText="1"/>
      <protection locked="0"/>
    </xf>
    <xf numFmtId="3" fontId="15" fillId="0" borderId="56" xfId="101" applyNumberFormat="1" applyFont="1" applyBorder="1">
      <alignment/>
      <protection/>
    </xf>
    <xf numFmtId="0" fontId="37" fillId="20" borderId="33" xfId="100" applyFont="1" applyFill="1" applyBorder="1" applyAlignment="1">
      <alignment horizontal="center" vertical="center" wrapText="1"/>
      <protection/>
    </xf>
    <xf numFmtId="0" fontId="1" fillId="0" borderId="33" xfId="100" applyFont="1" applyBorder="1">
      <alignment/>
      <protection/>
    </xf>
    <xf numFmtId="0" fontId="1" fillId="0" borderId="33" xfId="100" applyFont="1" applyBorder="1" applyAlignment="1">
      <alignment horizontal="center"/>
      <protection/>
    </xf>
    <xf numFmtId="0" fontId="39" fillId="20" borderId="30" xfId="100" applyFont="1" applyFill="1" applyBorder="1" applyAlignment="1">
      <alignment horizontal="center" vertical="center"/>
      <protection/>
    </xf>
    <xf numFmtId="0" fontId="39" fillId="20" borderId="57" xfId="100" applyFont="1" applyFill="1" applyBorder="1" applyAlignment="1">
      <alignment horizontal="center" vertical="center"/>
      <protection/>
    </xf>
    <xf numFmtId="0" fontId="39" fillId="20" borderId="58" xfId="100" applyFont="1" applyFill="1" applyBorder="1" applyAlignment="1">
      <alignment horizontal="center" vertical="center"/>
      <protection/>
    </xf>
    <xf numFmtId="0" fontId="39" fillId="0" borderId="10" xfId="100" applyFont="1" applyBorder="1" applyAlignment="1">
      <alignment horizontal="left"/>
      <protection/>
    </xf>
    <xf numFmtId="0" fontId="38" fillId="0" borderId="24" xfId="100" applyFont="1" applyBorder="1">
      <alignment/>
      <protection/>
    </xf>
    <xf numFmtId="0" fontId="38" fillId="0" borderId="10" xfId="100" applyFont="1" applyBorder="1" applyAlignment="1">
      <alignment horizontal="left" vertical="distributed"/>
      <protection/>
    </xf>
    <xf numFmtId="3" fontId="39" fillId="0" borderId="24" xfId="100" applyNumberFormat="1" applyFont="1" applyBorder="1">
      <alignment/>
      <protection/>
    </xf>
    <xf numFmtId="0" fontId="38" fillId="0" borderId="10" xfId="100" applyFont="1" applyBorder="1" applyAlignment="1">
      <alignment horizontal="left"/>
      <protection/>
    </xf>
    <xf numFmtId="0" fontId="38" fillId="0" borderId="27" xfId="100" applyFont="1" applyBorder="1" applyAlignment="1">
      <alignment horizontal="left"/>
      <protection/>
    </xf>
    <xf numFmtId="0" fontId="38" fillId="0" borderId="27" xfId="100" applyFont="1" applyBorder="1" applyAlignment="1">
      <alignment horizontal="left" vertical="distributed"/>
      <protection/>
    </xf>
    <xf numFmtId="180" fontId="47" fillId="0" borderId="59" xfId="106" applyNumberFormat="1" applyFont="1" applyFill="1" applyBorder="1" applyAlignment="1" applyProtection="1">
      <alignment horizontal="centerContinuous" vertical="center" wrapText="1"/>
      <protection/>
    </xf>
    <xf numFmtId="180" fontId="43" fillId="0" borderId="59" xfId="106" applyNumberFormat="1" applyFont="1" applyFill="1" applyBorder="1" applyAlignment="1" applyProtection="1">
      <alignment horizontal="center" vertical="center" wrapText="1"/>
      <protection/>
    </xf>
    <xf numFmtId="180" fontId="47" fillId="0" borderId="60" xfId="106" applyNumberFormat="1" applyFont="1" applyFill="1" applyBorder="1" applyAlignment="1" applyProtection="1">
      <alignment horizontal="centerContinuous" vertical="center" wrapText="1"/>
      <protection/>
    </xf>
    <xf numFmtId="180" fontId="47" fillId="0" borderId="61" xfId="106" applyNumberFormat="1" applyFont="1" applyFill="1" applyBorder="1" applyAlignment="1" applyProtection="1">
      <alignment horizontal="center" vertical="center" wrapText="1"/>
      <protection/>
    </xf>
    <xf numFmtId="180" fontId="43" fillId="0" borderId="61" xfId="106" applyNumberFormat="1" applyFont="1" applyFill="1" applyBorder="1" applyAlignment="1" applyProtection="1">
      <alignment horizontal="center" vertical="center" wrapText="1"/>
      <protection/>
    </xf>
    <xf numFmtId="180" fontId="48" fillId="0" borderId="43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27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27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3" fillId="0" borderId="61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27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19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43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43" xfId="106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43" xfId="106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27" xfId="106" applyNumberFormat="1" applyFont="1" applyFill="1" applyBorder="1" applyAlignment="1" applyProtection="1">
      <alignment horizontal="left" vertical="center" wrapText="1" indent="1"/>
      <protection locked="0"/>
    </xf>
    <xf numFmtId="180" fontId="25" fillId="0" borderId="61" xfId="106" applyNumberFormat="1" applyFont="1" applyFill="1" applyBorder="1" applyAlignment="1" applyProtection="1">
      <alignment horizontal="left" vertical="center" wrapText="1" indent="1"/>
      <protection/>
    </xf>
    <xf numFmtId="180" fontId="43" fillId="0" borderId="20" xfId="106" applyNumberFormat="1" applyFont="1" applyFill="1" applyBorder="1" applyAlignment="1" applyProtection="1">
      <alignment horizontal="right" vertical="center" wrapText="1" indent="1"/>
      <protection/>
    </xf>
    <xf numFmtId="180" fontId="47" fillId="0" borderId="16" xfId="106" applyNumberFormat="1" applyFont="1" applyFill="1" applyBorder="1" applyAlignment="1" applyProtection="1">
      <alignment horizontal="center" vertical="center" wrapText="1"/>
      <protection/>
    </xf>
    <xf numFmtId="180" fontId="48" fillId="0" borderId="17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8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62" xfId="106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16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17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8" xfId="106" applyNumberFormat="1" applyFont="1" applyFill="1" applyBorder="1" applyAlignment="1" applyProtection="1">
      <alignment horizontal="right" vertical="center" wrapText="1" indent="1"/>
      <protection locked="0"/>
    </xf>
    <xf numFmtId="180" fontId="25" fillId="0" borderId="16" xfId="106" applyNumberFormat="1" applyFont="1" applyFill="1" applyBorder="1" applyAlignment="1" applyProtection="1">
      <alignment horizontal="right" vertical="center" wrapText="1" indent="1"/>
      <protection/>
    </xf>
    <xf numFmtId="180" fontId="43" fillId="0" borderId="20" xfId="106" applyNumberFormat="1" applyFont="1" applyFill="1" applyBorder="1" applyAlignment="1" applyProtection="1">
      <alignment horizontal="center" vertical="center" wrapText="1"/>
      <protection/>
    </xf>
    <xf numFmtId="180" fontId="48" fillId="0" borderId="46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45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63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46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45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7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18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62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18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8" fillId="0" borderId="17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18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62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17" xfId="106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17" xfId="106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18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9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27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33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33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43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53" xfId="106" applyNumberFormat="1" applyFont="1" applyFill="1" applyBorder="1" applyAlignment="1" applyProtection="1">
      <alignment horizontal="left" vertical="center" wrapText="1" indent="2"/>
      <protection/>
    </xf>
    <xf numFmtId="180" fontId="43" fillId="0" borderId="59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62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18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18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17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54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64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2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1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64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22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2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18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65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1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55" xfId="106" applyNumberFormat="1" applyFont="1" applyFill="1" applyBorder="1" applyAlignment="1" applyProtection="1">
      <alignment horizontal="right" vertical="center" wrapText="1" indent="1"/>
      <protection locked="0"/>
    </xf>
    <xf numFmtId="180" fontId="25" fillId="0" borderId="60" xfId="106" applyNumberFormat="1" applyFont="1" applyFill="1" applyBorder="1" applyAlignment="1" applyProtection="1">
      <alignment horizontal="right" vertical="center" wrapText="1" indent="1"/>
      <protection/>
    </xf>
    <xf numFmtId="180" fontId="47" fillId="0" borderId="20" xfId="106" applyNumberFormat="1" applyFont="1" applyFill="1" applyBorder="1" applyAlignment="1" applyProtection="1">
      <alignment horizontal="centerContinuous" vertical="center" wrapText="1"/>
      <protection/>
    </xf>
    <xf numFmtId="180" fontId="15" fillId="0" borderId="34" xfId="106" applyNumberFormat="1" applyFill="1" applyBorder="1" applyAlignment="1" applyProtection="1">
      <alignment horizontal="left" vertical="center" wrapText="1" indent="1"/>
      <protection/>
    </xf>
    <xf numFmtId="180" fontId="43" fillId="0" borderId="66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62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8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62" xfId="106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34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54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67" xfId="106" applyNumberFormat="1" applyFont="1" applyFill="1" applyBorder="1" applyAlignment="1" applyProtection="1">
      <alignment horizontal="left" vertical="center" wrapText="1" indent="1"/>
      <protection locked="0"/>
    </xf>
    <xf numFmtId="180" fontId="43" fillId="0" borderId="60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34" xfId="106" applyNumberFormat="1" applyFont="1" applyFill="1" applyBorder="1" applyAlignment="1" applyProtection="1">
      <alignment horizontal="right" vertical="center" wrapText="1" indent="1"/>
      <protection locked="0"/>
    </xf>
    <xf numFmtId="3" fontId="57" fillId="20" borderId="24" xfId="108" applyNumberFormat="1" applyFont="1" applyFill="1" applyBorder="1" applyAlignment="1">
      <alignment horizontal="right" vertical="center"/>
      <protection/>
    </xf>
    <xf numFmtId="0" fontId="73" fillId="0" borderId="24" xfId="0" applyFont="1" applyBorder="1" applyAlignment="1">
      <alignment wrapText="1"/>
    </xf>
    <xf numFmtId="0" fontId="15" fillId="0" borderId="27" xfId="101" applyFont="1" applyBorder="1" applyAlignment="1">
      <alignment horizontal="left" wrapText="1"/>
      <protection/>
    </xf>
    <xf numFmtId="3" fontId="15" fillId="0" borderId="18" xfId="101" applyNumberFormat="1" applyFont="1" applyFill="1" applyBorder="1" applyAlignment="1" applyProtection="1">
      <alignment horizontal="right" wrapText="1"/>
      <protection locked="0"/>
    </xf>
    <xf numFmtId="0" fontId="15" fillId="0" borderId="18" xfId="101" applyFont="1" applyBorder="1" applyAlignment="1">
      <alignment horizontal="right"/>
      <protection/>
    </xf>
    <xf numFmtId="3" fontId="15" fillId="0" borderId="21" xfId="101" applyNumberFormat="1" applyFont="1" applyBorder="1" applyAlignment="1">
      <alignment horizontal="right"/>
      <protection/>
    </xf>
    <xf numFmtId="0" fontId="33" fillId="0" borderId="0" xfId="108" applyFont="1">
      <alignment/>
      <protection/>
    </xf>
    <xf numFmtId="0" fontId="1" fillId="25" borderId="23" xfId="108" applyFont="1" applyFill="1" applyBorder="1" applyAlignment="1">
      <alignment horizontal="center" vertical="center"/>
      <protection/>
    </xf>
    <xf numFmtId="0" fontId="59" fillId="25" borderId="23" xfId="108" applyFont="1" applyFill="1" applyBorder="1" applyAlignment="1">
      <alignment vertical="center" wrapText="1"/>
      <protection/>
    </xf>
    <xf numFmtId="0" fontId="74" fillId="25" borderId="0" xfId="108" applyFont="1" applyFill="1" applyBorder="1" applyAlignment="1">
      <alignment horizontal="center" vertical="center"/>
      <protection/>
    </xf>
    <xf numFmtId="0" fontId="75" fillId="25" borderId="0" xfId="108" applyFont="1" applyFill="1">
      <alignment/>
      <protection/>
    </xf>
    <xf numFmtId="0" fontId="76" fillId="25" borderId="23" xfId="108" applyFont="1" applyFill="1" applyBorder="1" applyAlignment="1">
      <alignment horizontal="center" vertical="center" wrapText="1"/>
      <protection/>
    </xf>
    <xf numFmtId="0" fontId="76" fillId="25" borderId="23" xfId="108" applyFont="1" applyFill="1" applyBorder="1" applyAlignment="1">
      <alignment horizontal="distributed" vertical="distributed"/>
      <protection/>
    </xf>
    <xf numFmtId="0" fontId="1" fillId="0" borderId="23" xfId="108" applyFont="1" applyBorder="1">
      <alignment/>
      <protection/>
    </xf>
    <xf numFmtId="0" fontId="76" fillId="0" borderId="23" xfId="108" applyFont="1" applyBorder="1" applyAlignment="1">
      <alignment horizontal="left" vertical="center"/>
      <protection/>
    </xf>
    <xf numFmtId="0" fontId="76" fillId="0" borderId="23" xfId="108" applyFont="1" applyBorder="1" applyAlignment="1">
      <alignment vertical="center"/>
      <protection/>
    </xf>
    <xf numFmtId="182" fontId="76" fillId="0" borderId="23" xfId="72" applyNumberFormat="1" applyFont="1" applyBorder="1" applyAlignment="1">
      <alignment vertical="center"/>
    </xf>
    <xf numFmtId="3" fontId="1" fillId="0" borderId="23" xfId="108" applyNumberFormat="1" applyFont="1" applyBorder="1" applyAlignment="1">
      <alignment vertical="center"/>
      <protection/>
    </xf>
    <xf numFmtId="0" fontId="39" fillId="0" borderId="23" xfId="108" applyFont="1" applyBorder="1">
      <alignment/>
      <protection/>
    </xf>
    <xf numFmtId="0" fontId="77" fillId="0" borderId="0" xfId="108" applyFont="1" applyFill="1" applyBorder="1" applyAlignment="1">
      <alignment vertical="center"/>
      <protection/>
    </xf>
    <xf numFmtId="0" fontId="78" fillId="0" borderId="0" xfId="108" applyFont="1" applyFill="1" applyBorder="1" applyAlignment="1">
      <alignment vertical="center"/>
      <protection/>
    </xf>
    <xf numFmtId="0" fontId="77" fillId="0" borderId="0" xfId="108" applyFont="1" applyFill="1" applyBorder="1">
      <alignment/>
      <protection/>
    </xf>
    <xf numFmtId="49" fontId="1" fillId="0" borderId="23" xfId="108" applyNumberFormat="1" applyFont="1" applyBorder="1" applyAlignment="1">
      <alignment horizontal="center" vertical="distributed"/>
      <protection/>
    </xf>
    <xf numFmtId="0" fontId="1" fillId="0" borderId="23" xfId="108" applyFont="1" applyBorder="1" applyAlignment="1">
      <alignment horizontal="center" vertical="center"/>
      <protection/>
    </xf>
    <xf numFmtId="182" fontId="1" fillId="0" borderId="23" xfId="72" applyNumberFormat="1" applyFont="1" applyBorder="1" applyAlignment="1">
      <alignment horizontal="center" vertical="center"/>
    </xf>
    <xf numFmtId="3" fontId="1" fillId="0" borderId="23" xfId="108" applyNumberFormat="1" applyFont="1" applyBorder="1" applyAlignment="1">
      <alignment horizontal="center" vertical="center"/>
      <protection/>
    </xf>
    <xf numFmtId="3" fontId="39" fillId="0" borderId="23" xfId="108" applyNumberFormat="1" applyFont="1" applyBorder="1" applyAlignment="1">
      <alignment horizontal="center" vertical="center"/>
      <protection/>
    </xf>
    <xf numFmtId="0" fontId="77" fillId="0" borderId="0" xfId="108" applyFont="1" applyFill="1" applyBorder="1" applyAlignment="1">
      <alignment horizontal="left" vertical="center"/>
      <protection/>
    </xf>
    <xf numFmtId="0" fontId="79" fillId="0" borderId="0" xfId="108" applyFont="1" applyFill="1" applyBorder="1" applyAlignment="1">
      <alignment horizontal="left" vertical="center"/>
      <protection/>
    </xf>
    <xf numFmtId="3" fontId="77" fillId="0" borderId="0" xfId="108" applyNumberFormat="1" applyFont="1" applyFill="1" applyBorder="1" applyAlignment="1">
      <alignment vertical="center"/>
      <protection/>
    </xf>
    <xf numFmtId="0" fontId="1" fillId="0" borderId="23" xfId="108" applyFont="1" applyFill="1" applyBorder="1" applyAlignment="1">
      <alignment horizontal="center" vertical="center"/>
      <protection/>
    </xf>
    <xf numFmtId="0" fontId="78" fillId="0" borderId="0" xfId="108" applyFont="1" applyFill="1" applyBorder="1" applyAlignment="1">
      <alignment horizontal="left" vertical="center"/>
      <protection/>
    </xf>
    <xf numFmtId="3" fontId="78" fillId="0" borderId="0" xfId="108" applyNumberFormat="1" applyFont="1" applyFill="1" applyBorder="1" applyAlignment="1">
      <alignment vertical="center"/>
      <protection/>
    </xf>
    <xf numFmtId="167" fontId="77" fillId="0" borderId="0" xfId="108" applyNumberFormat="1" applyFont="1" applyFill="1" applyBorder="1" applyAlignment="1">
      <alignment vertical="center"/>
      <protection/>
    </xf>
    <xf numFmtId="3" fontId="78" fillId="0" borderId="0" xfId="108" applyNumberFormat="1" applyFont="1" applyFill="1" applyBorder="1" applyAlignment="1">
      <alignment vertical="center"/>
      <protection/>
    </xf>
    <xf numFmtId="167" fontId="78" fillId="0" borderId="0" xfId="108" applyNumberFormat="1" applyFont="1" applyFill="1" applyBorder="1" applyAlignment="1">
      <alignment vertical="center"/>
      <protection/>
    </xf>
    <xf numFmtId="167" fontId="78" fillId="0" borderId="0" xfId="108" applyNumberFormat="1" applyFont="1" applyFill="1" applyBorder="1" applyAlignment="1">
      <alignment vertical="center"/>
      <protection/>
    </xf>
    <xf numFmtId="43" fontId="1" fillId="0" borderId="23" xfId="72" applyNumberFormat="1" applyFont="1" applyBorder="1" applyAlignment="1">
      <alignment horizontal="center" vertical="center"/>
    </xf>
    <xf numFmtId="0" fontId="76" fillId="25" borderId="23" xfId="108" applyFont="1" applyFill="1" applyBorder="1" applyAlignment="1">
      <alignment horizontal="center"/>
      <protection/>
    </xf>
    <xf numFmtId="0" fontId="76" fillId="25" borderId="23" xfId="108" applyFont="1" applyFill="1" applyBorder="1" applyAlignment="1">
      <alignment horizontal="center" vertical="center"/>
      <protection/>
    </xf>
    <xf numFmtId="0" fontId="59" fillId="25" borderId="23" xfId="108" applyFont="1" applyFill="1" applyBorder="1" applyAlignment="1">
      <alignment horizontal="center" vertical="center"/>
      <protection/>
    </xf>
    <xf numFmtId="182" fontId="76" fillId="25" borderId="23" xfId="72" applyNumberFormat="1" applyFont="1" applyFill="1" applyBorder="1" applyAlignment="1">
      <alignment horizontal="center" vertical="center"/>
    </xf>
    <xf numFmtId="3" fontId="76" fillId="25" borderId="23" xfId="108" applyNumberFormat="1" applyFont="1" applyFill="1" applyBorder="1" applyAlignment="1">
      <alignment horizontal="center" vertical="center"/>
      <protection/>
    </xf>
    <xf numFmtId="3" fontId="57" fillId="25" borderId="23" xfId="108" applyNumberFormat="1" applyFont="1" applyFill="1" applyBorder="1" applyAlignment="1">
      <alignment horizontal="center" vertical="center"/>
      <protection/>
    </xf>
    <xf numFmtId="0" fontId="75" fillId="25" borderId="0" xfId="108" applyFont="1" applyFill="1" applyBorder="1" applyAlignment="1">
      <alignment horizontal="left" vertical="center"/>
      <protection/>
    </xf>
    <xf numFmtId="0" fontId="74" fillId="25" borderId="0" xfId="108" applyFont="1" applyFill="1" applyBorder="1" applyAlignment="1">
      <alignment horizontal="left" vertical="center"/>
      <protection/>
    </xf>
    <xf numFmtId="3" fontId="74" fillId="25" borderId="0" xfId="108" applyNumberFormat="1" applyFont="1" applyFill="1" applyBorder="1" applyAlignment="1">
      <alignment vertical="center"/>
      <protection/>
    </xf>
    <xf numFmtId="167" fontId="75" fillId="25" borderId="0" xfId="108" applyNumberFormat="1" applyFont="1" applyFill="1" applyBorder="1" applyAlignment="1">
      <alignment vertical="center"/>
      <protection/>
    </xf>
    <xf numFmtId="3" fontId="74" fillId="25" borderId="0" xfId="108" applyNumberFormat="1" applyFont="1" applyFill="1" applyBorder="1" applyAlignment="1">
      <alignment vertical="center"/>
      <protection/>
    </xf>
    <xf numFmtId="167" fontId="74" fillId="25" borderId="0" xfId="108" applyNumberFormat="1" applyFont="1" applyFill="1" applyBorder="1" applyAlignment="1">
      <alignment vertical="center"/>
      <protection/>
    </xf>
    <xf numFmtId="167" fontId="74" fillId="25" borderId="0" xfId="108" applyNumberFormat="1" applyFont="1" applyFill="1" applyBorder="1" applyAlignment="1">
      <alignment vertical="center"/>
      <protection/>
    </xf>
    <xf numFmtId="182" fontId="1" fillId="0" borderId="23" xfId="72" applyNumberFormat="1" applyFont="1" applyFill="1" applyBorder="1" applyAlignment="1">
      <alignment horizontal="center" vertical="center"/>
    </xf>
    <xf numFmtId="3" fontId="37" fillId="0" borderId="23" xfId="108" applyNumberFormat="1" applyFont="1" applyBorder="1" applyAlignment="1">
      <alignment horizontal="center" vertical="center"/>
      <protection/>
    </xf>
    <xf numFmtId="49" fontId="1" fillId="25" borderId="23" xfId="108" applyNumberFormat="1" applyFont="1" applyFill="1" applyBorder="1" applyAlignment="1">
      <alignment horizontal="center" vertical="distributed"/>
      <protection/>
    </xf>
    <xf numFmtId="0" fontId="77" fillId="0" borderId="0" xfId="108" applyFont="1" applyFill="1" applyBorder="1" applyAlignment="1">
      <alignment horizontal="right" vertical="center"/>
      <protection/>
    </xf>
    <xf numFmtId="3" fontId="77" fillId="0" borderId="0" xfId="108" applyNumberFormat="1" applyFont="1" applyFill="1" applyBorder="1" applyAlignment="1">
      <alignment vertical="center"/>
      <protection/>
    </xf>
    <xf numFmtId="0" fontId="75" fillId="25" borderId="0" xfId="108" applyFont="1" applyFill="1" applyBorder="1" applyAlignment="1">
      <alignment horizontal="right" vertical="center"/>
      <protection/>
    </xf>
    <xf numFmtId="0" fontId="80" fillId="25" borderId="0" xfId="108" applyFont="1" applyFill="1" applyBorder="1" applyAlignment="1">
      <alignment horizontal="left" vertical="center"/>
      <protection/>
    </xf>
    <xf numFmtId="0" fontId="75" fillId="25" borderId="0" xfId="108" applyFont="1" applyFill="1" applyBorder="1">
      <alignment/>
      <protection/>
    </xf>
    <xf numFmtId="3" fontId="75" fillId="25" borderId="0" xfId="108" applyNumberFormat="1" applyFont="1" applyFill="1" applyBorder="1" applyAlignment="1">
      <alignment vertical="center"/>
      <protection/>
    </xf>
    <xf numFmtId="182" fontId="1" fillId="25" borderId="23" xfId="72" applyNumberFormat="1" applyFont="1" applyFill="1" applyBorder="1" applyAlignment="1">
      <alignment horizontal="center" vertical="center"/>
    </xf>
    <xf numFmtId="3" fontId="1" fillId="25" borderId="23" xfId="108" applyNumberFormat="1" applyFont="1" applyFill="1" applyBorder="1" applyAlignment="1">
      <alignment horizontal="center" vertical="center"/>
      <protection/>
    </xf>
    <xf numFmtId="3" fontId="39" fillId="25" borderId="23" xfId="108" applyNumberFormat="1" applyFont="1" applyFill="1" applyBorder="1" applyAlignment="1">
      <alignment horizontal="center" vertical="center"/>
      <protection/>
    </xf>
    <xf numFmtId="0" fontId="77" fillId="25" borderId="0" xfId="108" applyFont="1" applyFill="1" applyBorder="1" applyAlignment="1">
      <alignment horizontal="right" vertical="center"/>
      <protection/>
    </xf>
    <xf numFmtId="0" fontId="77" fillId="25" borderId="0" xfId="108" applyFont="1" applyFill="1" applyBorder="1" applyAlignment="1">
      <alignment horizontal="left" vertical="center"/>
      <protection/>
    </xf>
    <xf numFmtId="0" fontId="77" fillId="25" borderId="0" xfId="108" applyFont="1" applyFill="1" applyBorder="1">
      <alignment/>
      <protection/>
    </xf>
    <xf numFmtId="167" fontId="77" fillId="25" borderId="0" xfId="108" applyNumberFormat="1" applyFont="1" applyFill="1" applyBorder="1" applyAlignment="1">
      <alignment vertical="center"/>
      <protection/>
    </xf>
    <xf numFmtId="3" fontId="77" fillId="25" borderId="0" xfId="108" applyNumberFormat="1" applyFont="1" applyFill="1" applyBorder="1" applyAlignment="1">
      <alignment vertical="center"/>
      <protection/>
    </xf>
    <xf numFmtId="3" fontId="78" fillId="25" borderId="0" xfId="108" applyNumberFormat="1" applyFont="1" applyFill="1" applyBorder="1" applyAlignment="1">
      <alignment vertical="center"/>
      <protection/>
    </xf>
    <xf numFmtId="0" fontId="14" fillId="25" borderId="0" xfId="108" applyFill="1" applyBorder="1">
      <alignment/>
      <protection/>
    </xf>
    <xf numFmtId="0" fontId="14" fillId="25" borderId="0" xfId="108" applyFill="1">
      <alignment/>
      <protection/>
    </xf>
    <xf numFmtId="49" fontId="37" fillId="25" borderId="23" xfId="108" applyNumberFormat="1" applyFont="1" applyFill="1" applyBorder="1" applyAlignment="1">
      <alignment horizontal="center" vertical="distributed"/>
      <protection/>
    </xf>
    <xf numFmtId="0" fontId="37" fillId="25" borderId="23" xfId="108" applyFont="1" applyFill="1" applyBorder="1" applyAlignment="1">
      <alignment horizontal="center" vertical="center"/>
      <protection/>
    </xf>
    <xf numFmtId="3" fontId="37" fillId="25" borderId="23" xfId="108" applyNumberFormat="1" applyFont="1" applyFill="1" applyBorder="1" applyAlignment="1">
      <alignment horizontal="center" vertical="center"/>
      <protection/>
    </xf>
    <xf numFmtId="3" fontId="55" fillId="25" borderId="23" xfId="108" applyNumberFormat="1" applyFont="1" applyFill="1" applyBorder="1" applyAlignment="1">
      <alignment horizontal="center" vertical="center"/>
      <protection/>
    </xf>
    <xf numFmtId="0" fontId="78" fillId="0" borderId="0" xfId="108" applyFont="1" applyFill="1" applyBorder="1">
      <alignment/>
      <protection/>
    </xf>
    <xf numFmtId="181" fontId="1" fillId="0" borderId="23" xfId="72" applyNumberFormat="1" applyFont="1" applyBorder="1" applyAlignment="1">
      <alignment horizontal="center" vertical="center"/>
    </xf>
    <xf numFmtId="49" fontId="76" fillId="25" borderId="23" xfId="108" applyNumberFormat="1" applyFont="1" applyFill="1" applyBorder="1" applyAlignment="1">
      <alignment horizontal="center" vertical="distributed"/>
      <protection/>
    </xf>
    <xf numFmtId="3" fontId="75" fillId="25" borderId="0" xfId="108" applyNumberFormat="1" applyFont="1" applyFill="1" applyBorder="1" applyAlignment="1">
      <alignment vertical="center"/>
      <protection/>
    </xf>
    <xf numFmtId="181" fontId="76" fillId="25" borderId="23" xfId="72" applyNumberFormat="1" applyFont="1" applyFill="1" applyBorder="1" applyAlignment="1">
      <alignment horizontal="center" vertical="center"/>
    </xf>
    <xf numFmtId="49" fontId="37" fillId="0" borderId="23" xfId="108" applyNumberFormat="1" applyFont="1" applyBorder="1" applyAlignment="1">
      <alignment horizontal="center" vertical="distributed"/>
      <protection/>
    </xf>
    <xf numFmtId="0" fontId="37" fillId="0" borderId="23" xfId="108" applyFont="1" applyBorder="1" applyAlignment="1">
      <alignment horizontal="center" vertical="center"/>
      <protection/>
    </xf>
    <xf numFmtId="182" fontId="37" fillId="0" borderId="23" xfId="72" applyNumberFormat="1" applyFont="1" applyBorder="1" applyAlignment="1">
      <alignment horizontal="center" vertical="center"/>
    </xf>
    <xf numFmtId="0" fontId="1" fillId="0" borderId="23" xfId="108" applyFont="1" applyBorder="1" applyAlignment="1">
      <alignment horizontal="center" vertical="distributed"/>
      <protection/>
    </xf>
    <xf numFmtId="0" fontId="1" fillId="25" borderId="23" xfId="108" applyFont="1" applyFill="1" applyBorder="1" applyAlignment="1">
      <alignment horizontal="center"/>
      <protection/>
    </xf>
    <xf numFmtId="3" fontId="77" fillId="25" borderId="0" xfId="108" applyNumberFormat="1" applyFont="1" applyFill="1" applyBorder="1" applyAlignment="1">
      <alignment vertical="center"/>
      <protection/>
    </xf>
    <xf numFmtId="0" fontId="59" fillId="25" borderId="23" xfId="108" applyFont="1" applyFill="1" applyBorder="1">
      <alignment/>
      <protection/>
    </xf>
    <xf numFmtId="0" fontId="76" fillId="0" borderId="23" xfId="108" applyFont="1" applyBorder="1" applyAlignment="1">
      <alignment horizontal="center" vertical="center"/>
      <protection/>
    </xf>
    <xf numFmtId="182" fontId="76" fillId="0" borderId="23" xfId="72" applyNumberFormat="1" applyFont="1" applyBorder="1" applyAlignment="1">
      <alignment horizontal="center" vertical="center"/>
    </xf>
    <xf numFmtId="49" fontId="59" fillId="25" borderId="23" xfId="108" applyNumberFormat="1" applyFont="1" applyFill="1" applyBorder="1" applyAlignment="1">
      <alignment horizontal="center"/>
      <protection/>
    </xf>
    <xf numFmtId="0" fontId="74" fillId="25" borderId="0" xfId="108" applyFont="1" applyFill="1" applyBorder="1" applyAlignment="1">
      <alignment horizontal="right" vertical="center"/>
      <protection/>
    </xf>
    <xf numFmtId="0" fontId="74" fillId="25" borderId="0" xfId="108" applyFont="1" applyFill="1" applyBorder="1" applyAlignment="1">
      <alignment horizontal="left" vertical="center"/>
      <protection/>
    </xf>
    <xf numFmtId="0" fontId="14" fillId="0" borderId="0" xfId="108" applyAlignment="1">
      <alignment/>
      <protection/>
    </xf>
    <xf numFmtId="0" fontId="81" fillId="0" borderId="0" xfId="108" applyFont="1">
      <alignment/>
      <protection/>
    </xf>
    <xf numFmtId="0" fontId="76" fillId="25" borderId="33" xfId="108" applyFont="1" applyFill="1" applyBorder="1" applyAlignment="1">
      <alignment horizontal="center" vertical="center" wrapText="1"/>
      <protection/>
    </xf>
    <xf numFmtId="0" fontId="76" fillId="25" borderId="23" xfId="108" applyFont="1" applyFill="1" applyBorder="1" applyAlignment="1">
      <alignment horizontal="center" vertical="top" wrapText="1"/>
      <protection/>
    </xf>
    <xf numFmtId="0" fontId="76" fillId="25" borderId="68" xfId="108" applyFont="1" applyFill="1" applyBorder="1" applyAlignment="1">
      <alignment horizontal="center" vertical="center" wrapText="1"/>
      <protection/>
    </xf>
    <xf numFmtId="0" fontId="33" fillId="25" borderId="23" xfId="108" applyFont="1" applyFill="1" applyBorder="1" applyAlignment="1">
      <alignment horizontal="center" vertical="distributed"/>
      <protection/>
    </xf>
    <xf numFmtId="0" fontId="33" fillId="25" borderId="64" xfId="108" applyFont="1" applyFill="1" applyBorder="1" applyAlignment="1">
      <alignment horizontal="center" vertical="distributed"/>
      <protection/>
    </xf>
    <xf numFmtId="0" fontId="32" fillId="25" borderId="64" xfId="108" applyFont="1" applyFill="1" applyBorder="1" applyAlignment="1">
      <alignment horizontal="center" vertical="distributed"/>
      <protection/>
    </xf>
    <xf numFmtId="0" fontId="40" fillId="25" borderId="64" xfId="108" applyFont="1" applyFill="1" applyBorder="1" applyAlignment="1">
      <alignment horizontal="left" vertical="center"/>
      <protection/>
    </xf>
    <xf numFmtId="0" fontId="32" fillId="25" borderId="68" xfId="108" applyFont="1" applyFill="1" applyBorder="1" applyAlignment="1">
      <alignment horizontal="right" vertical="distributed"/>
      <protection/>
    </xf>
    <xf numFmtId="0" fontId="32" fillId="25" borderId="68" xfId="108" applyFont="1" applyFill="1" applyBorder="1" applyAlignment="1">
      <alignment horizontal="center" vertical="distributed"/>
      <protection/>
    </xf>
    <xf numFmtId="0" fontId="32" fillId="25" borderId="23" xfId="108" applyFont="1" applyFill="1" applyBorder="1" applyAlignment="1">
      <alignment horizontal="center" vertical="distributed"/>
      <protection/>
    </xf>
    <xf numFmtId="0" fontId="33" fillId="25" borderId="23" xfId="108" applyFont="1" applyFill="1" applyBorder="1" applyAlignment="1">
      <alignment horizontal="center"/>
      <protection/>
    </xf>
    <xf numFmtId="49" fontId="32" fillId="25" borderId="22" xfId="108" applyNumberFormat="1" applyFont="1" applyFill="1" applyBorder="1" applyAlignment="1">
      <alignment horizontal="center" vertical="center"/>
      <protection/>
    </xf>
    <xf numFmtId="0" fontId="32" fillId="25" borderId="22" xfId="108" applyFont="1" applyFill="1" applyBorder="1" applyAlignment="1">
      <alignment horizontal="center" vertical="center"/>
      <protection/>
    </xf>
    <xf numFmtId="3" fontId="32" fillId="25" borderId="23" xfId="108" applyNumberFormat="1" applyFont="1" applyFill="1" applyBorder="1" applyAlignment="1">
      <alignment horizontal="center" vertical="center"/>
      <protection/>
    </xf>
    <xf numFmtId="49" fontId="32" fillId="25" borderId="23" xfId="108" applyNumberFormat="1" applyFont="1" applyFill="1" applyBorder="1" applyAlignment="1">
      <alignment horizontal="center" vertical="center"/>
      <protection/>
    </xf>
    <xf numFmtId="0" fontId="32" fillId="25" borderId="23" xfId="108" applyFont="1" applyFill="1" applyBorder="1" applyAlignment="1">
      <alignment horizontal="center" vertical="center"/>
      <protection/>
    </xf>
    <xf numFmtId="49" fontId="32" fillId="25" borderId="68" xfId="108" applyNumberFormat="1" applyFont="1" applyFill="1" applyBorder="1" applyAlignment="1">
      <alignment horizontal="center" vertical="center"/>
      <protection/>
    </xf>
    <xf numFmtId="3" fontId="33" fillId="25" borderId="23" xfId="108" applyNumberFormat="1" applyFont="1" applyFill="1" applyBorder="1" applyAlignment="1">
      <alignment horizontal="center" vertical="center"/>
      <protection/>
    </xf>
    <xf numFmtId="49" fontId="32" fillId="25" borderId="64" xfId="108" applyNumberFormat="1" applyFont="1" applyFill="1" applyBorder="1" applyAlignment="1">
      <alignment horizontal="center" vertical="center"/>
      <protection/>
    </xf>
    <xf numFmtId="0" fontId="40" fillId="25" borderId="23" xfId="108" applyFont="1" applyFill="1" applyBorder="1" applyAlignment="1">
      <alignment horizontal="center"/>
      <protection/>
    </xf>
    <xf numFmtId="0" fontId="56" fillId="25" borderId="22" xfId="108" applyFont="1" applyFill="1" applyBorder="1">
      <alignment/>
      <protection/>
    </xf>
    <xf numFmtId="0" fontId="56" fillId="25" borderId="22" xfId="108" applyFont="1" applyFill="1" applyBorder="1" applyAlignment="1">
      <alignment horizontal="center" vertical="distributed"/>
      <protection/>
    </xf>
    <xf numFmtId="0" fontId="40" fillId="25" borderId="23" xfId="108" applyFont="1" applyFill="1" applyBorder="1" applyAlignment="1">
      <alignment vertical="center"/>
      <protection/>
    </xf>
    <xf numFmtId="3" fontId="40" fillId="25" borderId="23" xfId="114" applyNumberFormat="1" applyFont="1" applyFill="1" applyBorder="1" applyAlignment="1">
      <alignment horizontal="center" vertical="center"/>
    </xf>
    <xf numFmtId="3" fontId="55" fillId="25" borderId="23" xfId="114" applyNumberFormat="1" applyFont="1" applyFill="1" applyBorder="1" applyAlignment="1">
      <alignment horizontal="center" vertical="center"/>
    </xf>
    <xf numFmtId="0" fontId="82" fillId="0" borderId="0" xfId="108" applyFont="1">
      <alignment/>
      <protection/>
    </xf>
    <xf numFmtId="0" fontId="32" fillId="25" borderId="22" xfId="108" applyFont="1" applyFill="1" applyBorder="1">
      <alignment/>
      <protection/>
    </xf>
    <xf numFmtId="0" fontId="32" fillId="25" borderId="22" xfId="108" applyFont="1" applyFill="1" applyBorder="1" applyAlignment="1">
      <alignment horizontal="center" vertical="distributed"/>
      <protection/>
    </xf>
    <xf numFmtId="0" fontId="33" fillId="25" borderId="22" xfId="108" applyFont="1" applyFill="1" applyBorder="1" applyAlignment="1">
      <alignment vertical="center"/>
      <protection/>
    </xf>
    <xf numFmtId="3" fontId="33" fillId="25" borderId="23" xfId="114" applyNumberFormat="1" applyFont="1" applyFill="1" applyBorder="1" applyAlignment="1">
      <alignment horizontal="center" vertical="center"/>
    </xf>
    <xf numFmtId="3" fontId="39" fillId="25" borderId="23" xfId="114" applyNumberFormat="1" applyFont="1" applyFill="1" applyBorder="1" applyAlignment="1">
      <alignment horizontal="center" vertical="center"/>
    </xf>
    <xf numFmtId="0" fontId="32" fillId="25" borderId="23" xfId="108" applyFont="1" applyFill="1" applyBorder="1">
      <alignment/>
      <protection/>
    </xf>
    <xf numFmtId="0" fontId="40" fillId="25" borderId="23" xfId="108" applyFont="1" applyFill="1" applyBorder="1" applyAlignment="1">
      <alignment horizontal="center" vertical="center"/>
      <protection/>
    </xf>
    <xf numFmtId="0" fontId="56" fillId="25" borderId="23" xfId="108" applyFont="1" applyFill="1" applyBorder="1" applyAlignment="1">
      <alignment horizontal="center" vertical="center"/>
      <protection/>
    </xf>
    <xf numFmtId="0" fontId="56" fillId="25" borderId="0" xfId="108" applyFont="1" applyFill="1" applyAlignment="1">
      <alignment horizontal="center" vertical="center"/>
      <protection/>
    </xf>
    <xf numFmtId="3" fontId="40" fillId="25" borderId="23" xfId="108" applyNumberFormat="1" applyFont="1" applyFill="1" applyBorder="1" applyAlignment="1">
      <alignment horizontal="center" vertical="center"/>
      <protection/>
    </xf>
    <xf numFmtId="0" fontId="32" fillId="25" borderId="0" xfId="108" applyFont="1" applyFill="1" applyBorder="1" applyAlignment="1">
      <alignment horizontal="center" vertical="center"/>
      <protection/>
    </xf>
    <xf numFmtId="0" fontId="56" fillId="25" borderId="22" xfId="108" applyFont="1" applyFill="1" applyBorder="1" applyAlignment="1">
      <alignment horizontal="center" vertical="center"/>
      <protection/>
    </xf>
    <xf numFmtId="0" fontId="33" fillId="25" borderId="23" xfId="108" applyFont="1" applyFill="1" applyBorder="1" applyAlignment="1">
      <alignment horizontal="center" vertical="center"/>
      <protection/>
    </xf>
    <xf numFmtId="0" fontId="33" fillId="25" borderId="22" xfId="108" applyFont="1" applyFill="1" applyBorder="1" applyAlignment="1">
      <alignment horizontal="center" vertical="center"/>
      <protection/>
    </xf>
    <xf numFmtId="49" fontId="40" fillId="25" borderId="23" xfId="108" applyNumberFormat="1" applyFont="1" applyFill="1" applyBorder="1" applyAlignment="1">
      <alignment horizontal="center" vertical="distributed"/>
      <protection/>
    </xf>
    <xf numFmtId="49" fontId="33" fillId="25" borderId="23" xfId="108" applyNumberFormat="1" applyFont="1" applyFill="1" applyBorder="1" applyAlignment="1">
      <alignment horizontal="center" vertical="distributed"/>
      <protection/>
    </xf>
    <xf numFmtId="0" fontId="32" fillId="25" borderId="0" xfId="108" applyFont="1" applyFill="1" applyAlignment="1">
      <alignment horizontal="center" vertical="center"/>
      <protection/>
    </xf>
    <xf numFmtId="0" fontId="32" fillId="25" borderId="22" xfId="108" applyFont="1" applyFill="1" applyBorder="1" applyAlignment="1">
      <alignment horizontal="center" vertical="center" wrapText="1"/>
      <protection/>
    </xf>
    <xf numFmtId="0" fontId="32" fillId="25" borderId="23" xfId="108" applyFont="1" applyFill="1" applyBorder="1" applyAlignment="1">
      <alignment horizontal="center"/>
      <protection/>
    </xf>
    <xf numFmtId="0" fontId="14" fillId="0" borderId="0" xfId="108" applyFont="1">
      <alignment/>
      <protection/>
    </xf>
    <xf numFmtId="49" fontId="56" fillId="25" borderId="22" xfId="108" applyNumberFormat="1" applyFont="1" applyFill="1" applyBorder="1" applyAlignment="1">
      <alignment horizontal="center" vertical="center"/>
      <protection/>
    </xf>
    <xf numFmtId="0" fontId="56" fillId="25" borderId="0" xfId="108" applyFont="1" applyFill="1" applyBorder="1" applyAlignment="1">
      <alignment horizontal="center" vertical="center"/>
      <protection/>
    </xf>
    <xf numFmtId="0" fontId="40" fillId="25" borderId="22" xfId="108" applyFont="1" applyFill="1" applyBorder="1" applyAlignment="1">
      <alignment horizontal="center" vertical="center"/>
      <protection/>
    </xf>
    <xf numFmtId="0" fontId="83" fillId="0" borderId="0" xfId="108" applyFont="1" applyFill="1">
      <alignment/>
      <protection/>
    </xf>
    <xf numFmtId="0" fontId="14" fillId="0" borderId="0" xfId="108" applyFill="1">
      <alignment/>
      <protection/>
    </xf>
    <xf numFmtId="0" fontId="40" fillId="25" borderId="22" xfId="108" applyFont="1" applyFill="1" applyBorder="1" applyAlignment="1">
      <alignment horizontal="left" vertical="center"/>
      <protection/>
    </xf>
    <xf numFmtId="0" fontId="82" fillId="0" borderId="0" xfId="108" applyFont="1" applyFill="1">
      <alignment/>
      <protection/>
    </xf>
    <xf numFmtId="0" fontId="56" fillId="25" borderId="23" xfId="108" applyFont="1" applyFill="1" applyBorder="1">
      <alignment/>
      <protection/>
    </xf>
    <xf numFmtId="0" fontId="84" fillId="25" borderId="23" xfId="108" applyFont="1" applyFill="1" applyBorder="1" applyAlignment="1">
      <alignment horizontal="center" vertical="center"/>
      <protection/>
    </xf>
    <xf numFmtId="3" fontId="84" fillId="25" borderId="23" xfId="108" applyNumberFormat="1" applyFont="1" applyFill="1" applyBorder="1" applyAlignment="1">
      <alignment horizontal="center" vertical="center"/>
      <protection/>
    </xf>
    <xf numFmtId="3" fontId="85" fillId="25" borderId="23" xfId="108" applyNumberFormat="1" applyFont="1" applyFill="1" applyBorder="1" applyAlignment="1">
      <alignment horizontal="center" vertical="center"/>
      <protection/>
    </xf>
    <xf numFmtId="0" fontId="75" fillId="0" borderId="0" xfId="108" applyFont="1">
      <alignment/>
      <protection/>
    </xf>
    <xf numFmtId="200" fontId="1" fillId="0" borderId="23" xfId="72" applyNumberFormat="1" applyFont="1" applyBorder="1" applyAlignment="1">
      <alignment horizontal="center" vertical="center"/>
    </xf>
    <xf numFmtId="200" fontId="76" fillId="25" borderId="23" xfId="72" applyNumberFormat="1" applyFont="1" applyFill="1" applyBorder="1" applyAlignment="1">
      <alignment horizontal="center" vertical="center"/>
    </xf>
    <xf numFmtId="0" fontId="27" fillId="0" borderId="53" xfId="0" applyFont="1" applyBorder="1" applyAlignment="1">
      <alignment wrapText="1"/>
    </xf>
    <xf numFmtId="0" fontId="27" fillId="0" borderId="54" xfId="0" applyFont="1" applyBorder="1" applyAlignment="1">
      <alignment wrapText="1"/>
    </xf>
    <xf numFmtId="3" fontId="27" fillId="0" borderId="54" xfId="0" applyNumberFormat="1" applyFont="1" applyBorder="1" applyAlignment="1">
      <alignment horizontal="right" wrapText="1"/>
    </xf>
    <xf numFmtId="3" fontId="27" fillId="0" borderId="56" xfId="0" applyNumberFormat="1" applyFont="1" applyBorder="1" applyAlignment="1">
      <alignment horizontal="right" wrapText="1"/>
    </xf>
    <xf numFmtId="0" fontId="30" fillId="0" borderId="61" xfId="0" applyFont="1" applyBorder="1" applyAlignment="1">
      <alignment wrapText="1"/>
    </xf>
    <xf numFmtId="0" fontId="30" fillId="0" borderId="16" xfId="0" applyFont="1" applyBorder="1" applyAlignment="1">
      <alignment wrapText="1"/>
    </xf>
    <xf numFmtId="3" fontId="30" fillId="0" borderId="16" xfId="0" applyNumberFormat="1" applyFont="1" applyBorder="1" applyAlignment="1">
      <alignment horizontal="right" wrapText="1"/>
    </xf>
    <xf numFmtId="0" fontId="27" fillId="0" borderId="29" xfId="0" applyFont="1" applyBorder="1" applyAlignment="1">
      <alignment wrapText="1"/>
    </xf>
    <xf numFmtId="0" fontId="27" fillId="0" borderId="69" xfId="0" applyFont="1" applyBorder="1" applyAlignment="1">
      <alignment wrapText="1"/>
    </xf>
    <xf numFmtId="0" fontId="35" fillId="0" borderId="13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3" fontId="51" fillId="0" borderId="16" xfId="0" applyNumberFormat="1" applyFont="1" applyBorder="1" applyAlignment="1">
      <alignment horizontal="right" wrapText="1"/>
    </xf>
    <xf numFmtId="0" fontId="32" fillId="0" borderId="32" xfId="0" applyFont="1" applyBorder="1" applyAlignment="1">
      <alignment/>
    </xf>
    <xf numFmtId="0" fontId="32" fillId="0" borderId="62" xfId="0" applyFont="1" applyBorder="1" applyAlignment="1">
      <alignment/>
    </xf>
    <xf numFmtId="0" fontId="0" fillId="0" borderId="54" xfId="0" applyBorder="1" applyAlignment="1">
      <alignment/>
    </xf>
    <xf numFmtId="180" fontId="48" fillId="0" borderId="46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45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45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45" xfId="106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70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21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21" xfId="106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32" xfId="106" applyNumberFormat="1" applyFont="1" applyFill="1" applyBorder="1" applyAlignment="1" applyProtection="1">
      <alignment horizontal="left" vertical="center" wrapText="1" indent="1"/>
      <protection/>
    </xf>
    <xf numFmtId="180" fontId="43" fillId="0" borderId="16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63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45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63" xfId="106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34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43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7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9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27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9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7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53" xfId="106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71" xfId="106" applyNumberFormat="1" applyFont="1" applyFill="1" applyBorder="1" applyAlignment="1" applyProtection="1">
      <alignment horizontal="right" vertical="center" wrapText="1" indent="1"/>
      <protection/>
    </xf>
    <xf numFmtId="3" fontId="15" fillId="0" borderId="18" xfId="101" applyNumberFormat="1" applyFont="1" applyBorder="1" applyAlignment="1">
      <alignment horizontal="right"/>
      <protection/>
    </xf>
    <xf numFmtId="0" fontId="26" fillId="0" borderId="37" xfId="0" applyFont="1" applyBorder="1" applyAlignment="1">
      <alignment wrapText="1"/>
    </xf>
    <xf numFmtId="0" fontId="39" fillId="20" borderId="60" xfId="108" applyFont="1" applyFill="1" applyBorder="1" applyAlignment="1">
      <alignment horizontal="center" vertical="center"/>
      <protection/>
    </xf>
    <xf numFmtId="0" fontId="39" fillId="0" borderId="53" xfId="108" applyFont="1" applyBorder="1" applyAlignment="1">
      <alignment horizontal="center" vertical="center"/>
      <protection/>
    </xf>
    <xf numFmtId="0" fontId="39" fillId="0" borderId="72" xfId="108" applyFont="1" applyBorder="1" applyAlignment="1">
      <alignment horizontal="center" vertical="center"/>
      <protection/>
    </xf>
    <xf numFmtId="3" fontId="39" fillId="0" borderId="28" xfId="108" applyNumberFormat="1" applyFont="1" applyBorder="1" applyAlignment="1">
      <alignment horizontal="right" vertical="center"/>
      <protection/>
    </xf>
    <xf numFmtId="3" fontId="39" fillId="0" borderId="69" xfId="108" applyNumberFormat="1" applyFont="1" applyBorder="1" applyAlignment="1">
      <alignment horizontal="right" vertical="center"/>
      <protection/>
    </xf>
    <xf numFmtId="0" fontId="39" fillId="0" borderId="55" xfId="108" applyFont="1" applyBorder="1" applyAlignment="1">
      <alignment horizontal="center" vertical="center"/>
      <protection/>
    </xf>
    <xf numFmtId="3" fontId="39" fillId="0" borderId="28" xfId="108" applyNumberFormat="1" applyFont="1" applyBorder="1" applyAlignment="1">
      <alignment vertical="center"/>
      <protection/>
    </xf>
    <xf numFmtId="3" fontId="39" fillId="0" borderId="69" xfId="108" applyNumberFormat="1" applyFont="1" applyBorder="1" applyAlignment="1">
      <alignment vertical="center"/>
      <protection/>
    </xf>
    <xf numFmtId="0" fontId="41" fillId="20" borderId="14" xfId="108" applyFont="1" applyFill="1" applyBorder="1" applyAlignment="1">
      <alignment horizontal="left" vertical="center"/>
      <protection/>
    </xf>
    <xf numFmtId="3" fontId="41" fillId="20" borderId="14" xfId="108" applyNumberFormat="1" applyFont="1" applyFill="1" applyBorder="1" applyAlignment="1">
      <alignment vertical="center"/>
      <protection/>
    </xf>
    <xf numFmtId="0" fontId="41" fillId="20" borderId="59" xfId="108" applyFont="1" applyFill="1" applyBorder="1" applyAlignment="1">
      <alignment horizontal="left" vertical="center"/>
      <protection/>
    </xf>
    <xf numFmtId="0" fontId="24" fillId="0" borderId="29" xfId="0" applyFont="1" applyBorder="1" applyAlignment="1">
      <alignment wrapText="1"/>
    </xf>
    <xf numFmtId="0" fontId="24" fillId="0" borderId="69" xfId="0" applyFont="1" applyBorder="1" applyAlignment="1">
      <alignment wrapText="1"/>
    </xf>
    <xf numFmtId="3" fontId="24" fillId="0" borderId="54" xfId="0" applyNumberFormat="1" applyFont="1" applyBorder="1" applyAlignment="1">
      <alignment horizontal="right" wrapText="1"/>
    </xf>
    <xf numFmtId="3" fontId="30" fillId="0" borderId="17" xfId="0" applyNumberFormat="1" applyFont="1" applyBorder="1" applyAlignment="1">
      <alignment horizontal="right" wrapText="1"/>
    </xf>
    <xf numFmtId="3" fontId="26" fillId="0" borderId="17" xfId="0" applyNumberFormat="1" applyFont="1" applyBorder="1" applyAlignment="1">
      <alignment horizontal="right" wrapText="1"/>
    </xf>
    <xf numFmtId="0" fontId="25" fillId="0" borderId="61" xfId="101" applyFont="1" applyBorder="1" applyAlignment="1">
      <alignment horizontal="left"/>
      <protection/>
    </xf>
    <xf numFmtId="3" fontId="25" fillId="0" borderId="16" xfId="101" applyNumberFormat="1" applyFont="1" applyBorder="1">
      <alignment/>
      <protection/>
    </xf>
    <xf numFmtId="3" fontId="25" fillId="0" borderId="20" xfId="101" applyNumberFormat="1" applyFont="1" applyBorder="1">
      <alignment/>
      <protection/>
    </xf>
    <xf numFmtId="0" fontId="25" fillId="0" borderId="60" xfId="101" applyFont="1" applyBorder="1" applyAlignment="1">
      <alignment horizontal="left"/>
      <protection/>
    </xf>
    <xf numFmtId="0" fontId="38" fillId="0" borderId="53" xfId="100" applyFont="1" applyBorder="1" applyAlignment="1">
      <alignment horizontal="left" wrapText="1"/>
      <protection/>
    </xf>
    <xf numFmtId="3" fontId="32" fillId="0" borderId="28" xfId="100" applyNumberFormat="1" applyFont="1" applyBorder="1">
      <alignment/>
      <protection/>
    </xf>
    <xf numFmtId="3" fontId="39" fillId="0" borderId="69" xfId="100" applyNumberFormat="1" applyFont="1" applyBorder="1">
      <alignment/>
      <protection/>
    </xf>
    <xf numFmtId="0" fontId="39" fillId="0" borderId="73" xfId="100" applyFont="1" applyBorder="1" applyAlignment="1">
      <alignment horizontal="left"/>
      <protection/>
    </xf>
    <xf numFmtId="3" fontId="1" fillId="0" borderId="74" xfId="100" applyNumberFormat="1" applyFont="1" applyBorder="1">
      <alignment/>
      <protection/>
    </xf>
    <xf numFmtId="0" fontId="1" fillId="0" borderId="75" xfId="100" applyFont="1" applyBorder="1">
      <alignment/>
      <protection/>
    </xf>
    <xf numFmtId="0" fontId="55" fillId="0" borderId="13" xfId="100" applyFont="1" applyBorder="1" applyAlignment="1">
      <alignment horizontal="left"/>
      <protection/>
    </xf>
    <xf numFmtId="3" fontId="40" fillId="0" borderId="14" xfId="100" applyNumberFormat="1" applyFont="1" applyBorder="1">
      <alignment/>
      <protection/>
    </xf>
    <xf numFmtId="3" fontId="55" fillId="0" borderId="15" xfId="100" applyNumberFormat="1" applyFont="1" applyBorder="1">
      <alignment/>
      <protection/>
    </xf>
    <xf numFmtId="0" fontId="32" fillId="0" borderId="53" xfId="100" applyFont="1" applyBorder="1" applyAlignment="1">
      <alignment horizontal="left" wrapText="1"/>
      <protection/>
    </xf>
    <xf numFmtId="0" fontId="1" fillId="0" borderId="76" xfId="100" applyFont="1" applyBorder="1">
      <alignment/>
      <protection/>
    </xf>
    <xf numFmtId="0" fontId="39" fillId="0" borderId="11" xfId="100" applyFont="1" applyBorder="1" applyAlignment="1">
      <alignment horizontal="left"/>
      <protection/>
    </xf>
    <xf numFmtId="0" fontId="32" fillId="0" borderId="68" xfId="100" applyFont="1" applyBorder="1">
      <alignment/>
      <protection/>
    </xf>
    <xf numFmtId="0" fontId="38" fillId="0" borderId="37" xfId="100" applyFont="1" applyBorder="1">
      <alignment/>
      <protection/>
    </xf>
    <xf numFmtId="0" fontId="59" fillId="0" borderId="61" xfId="100" applyFont="1" applyBorder="1" applyAlignment="1">
      <alignment horizontal="center"/>
      <protection/>
    </xf>
    <xf numFmtId="0" fontId="59" fillId="0" borderId="16" xfId="100" applyFont="1" applyBorder="1" applyAlignment="1">
      <alignment horizontal="center"/>
      <protection/>
    </xf>
    <xf numFmtId="0" fontId="39" fillId="20" borderId="61" xfId="108" applyFont="1" applyFill="1" applyBorder="1" applyAlignment="1">
      <alignment horizontal="center" vertical="center"/>
      <protection/>
    </xf>
    <xf numFmtId="0" fontId="39" fillId="20" borderId="20" xfId="108" applyFont="1" applyFill="1" applyBorder="1" applyAlignment="1">
      <alignment horizontal="center" vertical="center" wrapText="1"/>
      <protection/>
    </xf>
    <xf numFmtId="0" fontId="39" fillId="20" borderId="16" xfId="108" applyFont="1" applyFill="1" applyBorder="1" applyAlignment="1">
      <alignment horizontal="center" vertical="center" wrapText="1"/>
      <protection/>
    </xf>
    <xf numFmtId="0" fontId="39" fillId="20" borderId="77" xfId="108" applyFont="1" applyFill="1" applyBorder="1" applyAlignment="1">
      <alignment horizontal="center" vertical="center"/>
      <protection/>
    </xf>
    <xf numFmtId="0" fontId="37" fillId="20" borderId="20" xfId="108" applyFont="1" applyFill="1" applyBorder="1" applyAlignment="1">
      <alignment horizontal="center" vertical="center" wrapText="1"/>
      <protection/>
    </xf>
    <xf numFmtId="3" fontId="41" fillId="20" borderId="15" xfId="108" applyNumberFormat="1" applyFont="1" applyFill="1" applyBorder="1" applyAlignment="1">
      <alignment vertical="center"/>
      <protection/>
    </xf>
    <xf numFmtId="180" fontId="67" fillId="0" borderId="0" xfId="105" applyNumberFormat="1" applyFont="1" applyFill="1" applyBorder="1" applyAlignment="1" applyProtection="1">
      <alignment horizontal="left" vertical="center"/>
      <protection/>
    </xf>
    <xf numFmtId="0" fontId="25" fillId="0" borderId="78" xfId="105" applyFont="1" applyFill="1" applyBorder="1" applyAlignment="1">
      <alignment horizontal="center" vertical="center" wrapText="1"/>
      <protection/>
    </xf>
    <xf numFmtId="3" fontId="15" fillId="0" borderId="45" xfId="101" applyNumberFormat="1" applyFont="1" applyFill="1" applyBorder="1" applyAlignment="1" applyProtection="1">
      <alignment horizontal="right" wrapText="1"/>
      <protection locked="0"/>
    </xf>
    <xf numFmtId="186" fontId="25" fillId="0" borderId="52" xfId="105" applyNumberFormat="1" applyFont="1" applyFill="1" applyBorder="1" applyAlignment="1">
      <alignment horizontal="center" vertical="center" wrapText="1"/>
      <protection/>
    </xf>
    <xf numFmtId="0" fontId="15" fillId="0" borderId="77" xfId="105" applyFont="1" applyFill="1" applyBorder="1" applyAlignment="1">
      <alignment horizontal="center" vertical="center"/>
      <protection/>
    </xf>
    <xf numFmtId="182" fontId="15" fillId="0" borderId="33" xfId="68" applyNumberFormat="1" applyFont="1" applyFill="1" applyBorder="1" applyAlignment="1" applyProtection="1">
      <alignment vertical="center"/>
      <protection locked="0"/>
    </xf>
    <xf numFmtId="182" fontId="15" fillId="0" borderId="52" xfId="68" applyNumberFormat="1" applyFont="1" applyFill="1" applyBorder="1" applyAlignment="1" applyProtection="1">
      <alignment vertical="center"/>
      <protection locked="0"/>
    </xf>
    <xf numFmtId="182" fontId="25" fillId="0" borderId="77" xfId="105" applyNumberFormat="1" applyFont="1" applyFill="1" applyBorder="1" applyAlignment="1">
      <alignment vertical="center"/>
      <protection/>
    </xf>
    <xf numFmtId="0" fontId="48" fillId="0" borderId="0" xfId="105" applyFont="1" applyFill="1" applyBorder="1" applyAlignment="1">
      <alignment horizontal="center" vertical="center" wrapText="1"/>
      <protection/>
    </xf>
    <xf numFmtId="180" fontId="43" fillId="0" borderId="61" xfId="106" applyNumberFormat="1" applyFont="1" applyFill="1" applyBorder="1" applyAlignment="1" applyProtection="1">
      <alignment horizontal="center" vertical="center" wrapText="1"/>
      <protection/>
    </xf>
    <xf numFmtId="180" fontId="43" fillId="0" borderId="16" xfId="106" applyNumberFormat="1" applyFont="1" applyFill="1" applyBorder="1" applyAlignment="1" applyProtection="1">
      <alignment horizontal="center" vertical="center" wrapText="1"/>
      <protection/>
    </xf>
    <xf numFmtId="3" fontId="64" fillId="0" borderId="18" xfId="106" applyNumberFormat="1" applyFont="1" applyBorder="1" applyAlignment="1">
      <alignment horizontal="center" wrapText="1"/>
      <protection/>
    </xf>
    <xf numFmtId="0" fontId="47" fillId="0" borderId="79" xfId="105" applyFont="1" applyFill="1" applyBorder="1" applyAlignment="1" applyProtection="1">
      <alignment/>
      <protection/>
    </xf>
    <xf numFmtId="182" fontId="48" fillId="0" borderId="54" xfId="68" applyNumberFormat="1" applyFont="1" applyFill="1" applyBorder="1" applyAlignment="1" applyProtection="1">
      <alignment horizontal="center"/>
      <protection locked="0"/>
    </xf>
    <xf numFmtId="3" fontId="64" fillId="0" borderId="54" xfId="106" applyNumberFormat="1" applyFont="1" applyBorder="1" applyAlignment="1">
      <alignment horizontal="center" wrapText="1"/>
      <protection/>
    </xf>
    <xf numFmtId="0" fontId="47" fillId="0" borderId="61" xfId="105" applyFont="1" applyFill="1" applyBorder="1" applyAlignment="1" applyProtection="1">
      <alignment/>
      <protection/>
    </xf>
    <xf numFmtId="0" fontId="47" fillId="0" borderId="60" xfId="105" applyFont="1" applyFill="1" applyBorder="1" applyAlignment="1" applyProtection="1">
      <alignment/>
      <protection/>
    </xf>
    <xf numFmtId="182" fontId="43" fillId="0" borderId="16" xfId="68" applyNumberFormat="1" applyFont="1" applyFill="1" applyBorder="1" applyAlignment="1" applyProtection="1">
      <alignment/>
      <protection/>
    </xf>
    <xf numFmtId="0" fontId="39" fillId="0" borderId="0" xfId="108" applyFont="1" applyAlignment="1">
      <alignment horizontal="center"/>
      <protection/>
    </xf>
    <xf numFmtId="180" fontId="43" fillId="0" borderId="20" xfId="106" applyNumberFormat="1" applyFont="1" applyFill="1" applyBorder="1" applyAlignment="1" applyProtection="1">
      <alignment horizontal="center" vertical="center" wrapText="1"/>
      <protection/>
    </xf>
    <xf numFmtId="0" fontId="15" fillId="0" borderId="21" xfId="101" applyFont="1" applyBorder="1" applyAlignment="1">
      <alignment wrapText="1"/>
      <protection/>
    </xf>
    <xf numFmtId="0" fontId="86" fillId="0" borderId="0" xfId="108" applyFont="1">
      <alignment/>
      <protection/>
    </xf>
    <xf numFmtId="0" fontId="39" fillId="0" borderId="0" xfId="108" applyFont="1" applyAlignment="1">
      <alignment horizontal="right"/>
      <protection/>
    </xf>
    <xf numFmtId="0" fontId="69" fillId="0" borderId="0" xfId="108" applyFont="1" applyAlignment="1">
      <alignment horizontal="right"/>
      <protection/>
    </xf>
    <xf numFmtId="0" fontId="32" fillId="0" borderId="0" xfId="108" applyFont="1">
      <alignment/>
      <protection/>
    </xf>
    <xf numFmtId="0" fontId="32" fillId="0" borderId="0" xfId="108" applyFont="1" applyAlignment="1">
      <alignment horizontal="right"/>
      <protection/>
    </xf>
    <xf numFmtId="0" fontId="33" fillId="20" borderId="23" xfId="102" applyFont="1" applyFill="1" applyBorder="1" applyAlignment="1">
      <alignment horizontal="center" vertical="center"/>
      <protection/>
    </xf>
    <xf numFmtId="0" fontId="86" fillId="26" borderId="23" xfId="108" applyFont="1" applyFill="1" applyBorder="1">
      <alignment/>
      <protection/>
    </xf>
    <xf numFmtId="0" fontId="33" fillId="20" borderId="23" xfId="102" applyFont="1" applyFill="1" applyBorder="1" applyAlignment="1">
      <alignment horizontal="center" vertical="center" wrapText="1"/>
      <protection/>
    </xf>
    <xf numFmtId="0" fontId="33" fillId="20" borderId="23" xfId="102" applyFont="1" applyFill="1" applyBorder="1" applyAlignment="1">
      <alignment horizontal="right" vertical="center" wrapText="1"/>
      <protection/>
    </xf>
    <xf numFmtId="0" fontId="86" fillId="0" borderId="0" xfId="108" applyFont="1" applyAlignment="1">
      <alignment wrapText="1"/>
      <protection/>
    </xf>
    <xf numFmtId="0" fontId="33" fillId="20" borderId="23" xfId="102" applyFont="1" applyFill="1" applyBorder="1" applyAlignment="1">
      <alignment horizontal="right" vertical="center"/>
      <protection/>
    </xf>
    <xf numFmtId="0" fontId="37" fillId="0" borderId="23" xfId="99" applyFont="1" applyBorder="1" applyAlignment="1">
      <alignment vertical="center"/>
      <protection/>
    </xf>
    <xf numFmtId="3" fontId="33" fillId="0" borderId="23" xfId="102" applyNumberFormat="1" applyFont="1" applyFill="1" applyBorder="1">
      <alignment/>
      <protection/>
    </xf>
    <xf numFmtId="4" fontId="33" fillId="0" borderId="23" xfId="102" applyNumberFormat="1" applyFont="1" applyFill="1" applyBorder="1">
      <alignment/>
      <protection/>
    </xf>
    <xf numFmtId="3" fontId="40" fillId="0" borderId="23" xfId="102" applyNumberFormat="1" applyFont="1" applyFill="1" applyBorder="1">
      <alignment/>
      <protection/>
    </xf>
    <xf numFmtId="3" fontId="55" fillId="0" borderId="23" xfId="102" applyNumberFormat="1" applyFont="1" applyFill="1" applyBorder="1">
      <alignment/>
      <protection/>
    </xf>
    <xf numFmtId="0" fontId="1" fillId="0" borderId="23" xfId="99" applyFont="1" applyBorder="1" applyAlignment="1">
      <alignment vertical="center"/>
      <protection/>
    </xf>
    <xf numFmtId="3" fontId="32" fillId="0" borderId="23" xfId="99" applyNumberFormat="1" applyFont="1" applyFill="1" applyBorder="1" applyAlignment="1">
      <alignment horizontal="center" vertical="center"/>
      <protection/>
    </xf>
    <xf numFmtId="4" fontId="32" fillId="0" borderId="23" xfId="99" applyNumberFormat="1" applyFont="1" applyFill="1" applyBorder="1" applyAlignment="1">
      <alignment vertical="center"/>
      <protection/>
    </xf>
    <xf numFmtId="3" fontId="32" fillId="0" borderId="23" xfId="99" applyNumberFormat="1" applyFont="1" applyFill="1" applyBorder="1" applyAlignment="1">
      <alignment vertical="center"/>
      <protection/>
    </xf>
    <xf numFmtId="3" fontId="33" fillId="0" borderId="23" xfId="99" applyNumberFormat="1" applyFont="1" applyFill="1" applyBorder="1" applyAlignment="1">
      <alignment vertical="center"/>
      <protection/>
    </xf>
    <xf numFmtId="3" fontId="40" fillId="0" borderId="23" xfId="99" applyNumberFormat="1" applyFont="1" applyFill="1" applyBorder="1" applyAlignment="1">
      <alignment vertical="center"/>
      <protection/>
    </xf>
    <xf numFmtId="3" fontId="55" fillId="0" borderId="23" xfId="99" applyNumberFormat="1" applyFont="1" applyFill="1" applyBorder="1" applyAlignment="1">
      <alignment vertical="center"/>
      <protection/>
    </xf>
    <xf numFmtId="0" fontId="33" fillId="21" borderId="23" xfId="99" applyFont="1" applyFill="1" applyBorder="1" applyAlignment="1">
      <alignment vertical="center"/>
      <protection/>
    </xf>
    <xf numFmtId="3" fontId="33" fillId="21" borderId="23" xfId="102" applyNumberFormat="1" applyFont="1" applyFill="1" applyBorder="1">
      <alignment/>
      <protection/>
    </xf>
    <xf numFmtId="3" fontId="33" fillId="27" borderId="23" xfId="102" applyNumberFormat="1" applyFont="1" applyFill="1" applyBorder="1">
      <alignment/>
      <protection/>
    </xf>
    <xf numFmtId="167" fontId="32" fillId="0" borderId="23" xfId="102" applyNumberFormat="1" applyFont="1" applyFill="1" applyBorder="1">
      <alignment/>
      <protection/>
    </xf>
    <xf numFmtId="3" fontId="32" fillId="0" borderId="23" xfId="102" applyNumberFormat="1" applyFont="1" applyFill="1" applyBorder="1">
      <alignment/>
      <protection/>
    </xf>
    <xf numFmtId="0" fontId="1" fillId="0" borderId="23" xfId="99" applyFont="1" applyBorder="1" applyAlignment="1">
      <alignment vertical="center" wrapText="1"/>
      <protection/>
    </xf>
    <xf numFmtId="167" fontId="32" fillId="0" borderId="23" xfId="99" applyNumberFormat="1" applyFont="1" applyBorder="1" applyAlignment="1">
      <alignment vertical="center"/>
      <protection/>
    </xf>
    <xf numFmtId="4" fontId="32" fillId="0" borderId="23" xfId="102" applyNumberFormat="1" applyFont="1" applyFill="1" applyBorder="1">
      <alignment/>
      <protection/>
    </xf>
    <xf numFmtId="3" fontId="32" fillId="0" borderId="23" xfId="104" applyNumberFormat="1" applyFont="1" applyBorder="1">
      <alignment/>
      <protection/>
    </xf>
    <xf numFmtId="0" fontId="32" fillId="0" borderId="23" xfId="104" applyFont="1" applyBorder="1">
      <alignment/>
      <protection/>
    </xf>
    <xf numFmtId="167" fontId="33" fillId="21" borderId="23" xfId="102" applyNumberFormat="1" applyFont="1" applyFill="1" applyBorder="1">
      <alignment/>
      <protection/>
    </xf>
    <xf numFmtId="0" fontId="33" fillId="21" borderId="23" xfId="104" applyFont="1" applyFill="1" applyBorder="1">
      <alignment/>
      <protection/>
    </xf>
    <xf numFmtId="3" fontId="33" fillId="21" borderId="23" xfId="99" applyNumberFormat="1" applyFont="1" applyFill="1" applyBorder="1" applyAlignment="1">
      <alignment vertical="center"/>
      <protection/>
    </xf>
    <xf numFmtId="0" fontId="86" fillId="25" borderId="0" xfId="108" applyFont="1" applyFill="1">
      <alignment/>
      <protection/>
    </xf>
    <xf numFmtId="0" fontId="58" fillId="20" borderId="23" xfId="102" applyFont="1" applyFill="1" applyBorder="1">
      <alignment/>
      <protection/>
    </xf>
    <xf numFmtId="3" fontId="58" fillId="20" borderId="23" xfId="102" applyNumberFormat="1" applyFont="1" applyFill="1" applyBorder="1">
      <alignment/>
      <protection/>
    </xf>
    <xf numFmtId="0" fontId="58" fillId="20" borderId="23" xfId="104" applyFont="1" applyFill="1" applyBorder="1">
      <alignment/>
      <protection/>
    </xf>
    <xf numFmtId="3" fontId="58" fillId="20" borderId="23" xfId="99" applyNumberFormat="1" applyFont="1" applyFill="1" applyBorder="1" applyAlignment="1">
      <alignment vertical="center"/>
      <protection/>
    </xf>
    <xf numFmtId="3" fontId="33" fillId="26" borderId="23" xfId="102" applyNumberFormat="1" applyFont="1" applyFill="1" applyBorder="1">
      <alignment/>
      <protection/>
    </xf>
    <xf numFmtId="0" fontId="86" fillId="0" borderId="22" xfId="108" applyFont="1" applyBorder="1">
      <alignment/>
      <protection/>
    </xf>
    <xf numFmtId="0" fontId="86" fillId="0" borderId="23" xfId="108" applyFont="1" applyBorder="1">
      <alignment/>
      <protection/>
    </xf>
    <xf numFmtId="0" fontId="41" fillId="0" borderId="23" xfId="102" applyFont="1" applyFill="1" applyBorder="1">
      <alignment/>
      <protection/>
    </xf>
    <xf numFmtId="0" fontId="32" fillId="0" borderId="23" xfId="108" applyFont="1" applyBorder="1">
      <alignment/>
      <protection/>
    </xf>
    <xf numFmtId="3" fontId="41" fillId="0" borderId="23" xfId="108" applyNumberFormat="1" applyFont="1" applyBorder="1">
      <alignment/>
      <protection/>
    </xf>
    <xf numFmtId="3" fontId="71" fillId="0" borderId="80" xfId="0" applyNumberFormat="1" applyFont="1" applyBorder="1" applyAlignment="1">
      <alignment vertical="center"/>
    </xf>
    <xf numFmtId="3" fontId="71" fillId="0" borderId="23" xfId="0" applyNumberFormat="1" applyFont="1" applyBorder="1" applyAlignment="1">
      <alignment vertical="center"/>
    </xf>
    <xf numFmtId="0" fontId="15" fillId="0" borderId="61" xfId="105" applyFont="1" applyFill="1" applyBorder="1" applyAlignment="1">
      <alignment horizontal="center" vertical="center"/>
      <protection/>
    </xf>
    <xf numFmtId="0" fontId="71" fillId="0" borderId="81" xfId="0" applyFont="1" applyBorder="1" applyAlignment="1">
      <alignment wrapText="1"/>
    </xf>
    <xf numFmtId="3" fontId="71" fillId="0" borderId="81" xfId="0" applyNumberFormat="1" applyFont="1" applyBorder="1" applyAlignment="1">
      <alignment vertical="center"/>
    </xf>
    <xf numFmtId="3" fontId="71" fillId="0" borderId="82" xfId="0" applyNumberFormat="1" applyFont="1" applyBorder="1" applyAlignment="1">
      <alignment vertical="center"/>
    </xf>
    <xf numFmtId="3" fontId="71" fillId="0" borderId="68" xfId="0" applyNumberFormat="1" applyFont="1" applyBorder="1" applyAlignment="1">
      <alignment vertical="center"/>
    </xf>
    <xf numFmtId="0" fontId="43" fillId="0" borderId="43" xfId="101" applyFont="1" applyBorder="1" applyAlignment="1">
      <alignment horizontal="center"/>
      <protection/>
    </xf>
    <xf numFmtId="0" fontId="43" fillId="0" borderId="17" xfId="101" applyFont="1" applyBorder="1" applyAlignment="1">
      <alignment horizontal="center"/>
      <protection/>
    </xf>
    <xf numFmtId="0" fontId="25" fillId="0" borderId="61" xfId="101" applyFont="1" applyBorder="1" applyAlignment="1">
      <alignment horizontal="center" vertical="center" wrapText="1"/>
      <protection/>
    </xf>
    <xf numFmtId="0" fontId="25" fillId="0" borderId="16" xfId="101" applyFont="1" applyBorder="1" applyAlignment="1">
      <alignment horizontal="center" vertical="center" wrapText="1"/>
      <protection/>
    </xf>
    <xf numFmtId="0" fontId="43" fillId="0" borderId="70" xfId="101" applyFont="1" applyBorder="1" applyAlignment="1">
      <alignment horizontal="center"/>
      <protection/>
    </xf>
    <xf numFmtId="0" fontId="37" fillId="20" borderId="16" xfId="108" applyFont="1" applyFill="1" applyBorder="1" applyAlignment="1">
      <alignment horizontal="center" vertical="center" wrapText="1"/>
      <protection/>
    </xf>
    <xf numFmtId="0" fontId="70" fillId="0" borderId="20" xfId="108" applyFont="1" applyFill="1" applyBorder="1" applyAlignment="1">
      <alignment horizontal="center" vertical="center" wrapText="1"/>
      <protection/>
    </xf>
    <xf numFmtId="0" fontId="70" fillId="0" borderId="16" xfId="108" applyFont="1" applyFill="1" applyBorder="1" applyAlignment="1">
      <alignment horizontal="center" vertical="center" wrapText="1"/>
      <protection/>
    </xf>
    <xf numFmtId="3" fontId="27" fillId="0" borderId="45" xfId="0" applyNumberFormat="1" applyFont="1" applyBorder="1" applyAlignment="1">
      <alignment wrapText="1"/>
    </xf>
    <xf numFmtId="0" fontId="38" fillId="0" borderId="27" xfId="100" applyFont="1" applyBorder="1" applyAlignment="1">
      <alignment horizontal="left" wrapText="1"/>
      <protection/>
    </xf>
    <xf numFmtId="0" fontId="0" fillId="0" borderId="61" xfId="0" applyBorder="1" applyAlignment="1">
      <alignment/>
    </xf>
    <xf numFmtId="0" fontId="0" fillId="0" borderId="60" xfId="0" applyBorder="1" applyAlignment="1">
      <alignment/>
    </xf>
    <xf numFmtId="0" fontId="0" fillId="0" borderId="20" xfId="0" applyBorder="1" applyAlignment="1">
      <alignment/>
    </xf>
    <xf numFmtId="0" fontId="32" fillId="0" borderId="78" xfId="0" applyFont="1" applyBorder="1" applyAlignment="1">
      <alignment/>
    </xf>
    <xf numFmtId="0" fontId="0" fillId="0" borderId="32" xfId="0" applyBorder="1" applyAlignment="1">
      <alignment/>
    </xf>
    <xf numFmtId="0" fontId="26" fillId="0" borderId="83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84" xfId="0" applyBorder="1" applyAlignment="1">
      <alignment/>
    </xf>
    <xf numFmtId="0" fontId="0" fillId="0" borderId="56" xfId="0" applyBorder="1" applyAlignment="1">
      <alignment/>
    </xf>
    <xf numFmtId="0" fontId="32" fillId="0" borderId="54" xfId="0" applyFont="1" applyBorder="1" applyAlignment="1">
      <alignment/>
    </xf>
    <xf numFmtId="0" fontId="32" fillId="0" borderId="55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6" xfId="0" applyFont="1" applyBorder="1" applyAlignment="1">
      <alignment/>
    </xf>
    <xf numFmtId="180" fontId="25" fillId="0" borderId="85" xfId="106" applyNumberFormat="1" applyFont="1" applyFill="1" applyBorder="1" applyAlignment="1" applyProtection="1">
      <alignment horizontal="right" vertical="center" wrapText="1" indent="1"/>
      <protection/>
    </xf>
    <xf numFmtId="0" fontId="88" fillId="0" borderId="60" xfId="0" applyFont="1" applyBorder="1" applyAlignment="1">
      <alignment/>
    </xf>
    <xf numFmtId="0" fontId="55" fillId="0" borderId="21" xfId="108" applyFont="1" applyBorder="1" applyAlignment="1">
      <alignment horizontal="left" vertical="center"/>
      <protection/>
    </xf>
    <xf numFmtId="0" fontId="55" fillId="0" borderId="22" xfId="108" applyFont="1" applyBorder="1" applyAlignment="1">
      <alignment horizontal="left" vertical="center"/>
      <protection/>
    </xf>
    <xf numFmtId="0" fontId="33" fillId="0" borderId="22" xfId="108" applyFont="1" applyFill="1" applyBorder="1" applyAlignment="1">
      <alignment horizontal="left" vertical="center"/>
      <protection/>
    </xf>
    <xf numFmtId="0" fontId="56" fillId="0" borderId="23" xfId="108" applyFont="1" applyFill="1" applyBorder="1" applyAlignment="1">
      <alignment horizontal="left" vertical="center"/>
      <protection/>
    </xf>
    <xf numFmtId="0" fontId="55" fillId="0" borderId="27" xfId="108" applyFont="1" applyBorder="1" applyAlignment="1">
      <alignment horizontal="left" vertical="center"/>
      <protection/>
    </xf>
    <xf numFmtId="0" fontId="55" fillId="0" borderId="21" xfId="108" applyFont="1" applyBorder="1" applyAlignment="1">
      <alignment horizontal="left"/>
      <protection/>
    </xf>
    <xf numFmtId="0" fontId="55" fillId="0" borderId="22" xfId="108" applyFont="1" applyBorder="1" applyAlignment="1">
      <alignment horizontal="left"/>
      <protection/>
    </xf>
    <xf numFmtId="0" fontId="33" fillId="0" borderId="10" xfId="108" applyFont="1" applyFill="1" applyBorder="1" applyAlignment="1">
      <alignment horizontal="left" vertical="center"/>
      <protection/>
    </xf>
    <xf numFmtId="0" fontId="41" fillId="20" borderId="13" xfId="108" applyFont="1" applyFill="1" applyBorder="1" applyAlignment="1">
      <alignment horizontal="left" vertical="center"/>
      <protection/>
    </xf>
    <xf numFmtId="0" fontId="41" fillId="20" borderId="14" xfId="108" applyFont="1" applyFill="1" applyBorder="1" applyAlignment="1">
      <alignment horizontal="left" vertical="center"/>
      <protection/>
    </xf>
    <xf numFmtId="0" fontId="57" fillId="20" borderId="27" xfId="108" applyFont="1" applyFill="1" applyBorder="1" applyAlignment="1">
      <alignment horizontal="left" vertical="center"/>
      <protection/>
    </xf>
    <xf numFmtId="0" fontId="57" fillId="20" borderId="22" xfId="108" applyFont="1" applyFill="1" applyBorder="1" applyAlignment="1">
      <alignment horizontal="left" vertical="center"/>
      <protection/>
    </xf>
    <xf numFmtId="0" fontId="57" fillId="20" borderId="10" xfId="108" applyFont="1" applyFill="1" applyBorder="1" applyAlignment="1">
      <alignment horizontal="left" vertical="center"/>
      <protection/>
    </xf>
    <xf numFmtId="0" fontId="57" fillId="20" borderId="23" xfId="108" applyFont="1" applyFill="1" applyBorder="1" applyAlignment="1">
      <alignment horizontal="left" vertical="center"/>
      <protection/>
    </xf>
    <xf numFmtId="0" fontId="33" fillId="0" borderId="23" xfId="108" applyFont="1" applyFill="1" applyBorder="1" applyAlignment="1">
      <alignment horizontal="left" vertical="center"/>
      <protection/>
    </xf>
    <xf numFmtId="0" fontId="40" fillId="0" borderId="22" xfId="108" applyFont="1" applyFill="1" applyBorder="1" applyAlignment="1">
      <alignment horizontal="left" vertical="center"/>
      <protection/>
    </xf>
    <xf numFmtId="0" fontId="40" fillId="0" borderId="23" xfId="108" applyFont="1" applyFill="1" applyBorder="1" applyAlignment="1">
      <alignment horizontal="left" vertical="center"/>
      <protection/>
    </xf>
    <xf numFmtId="0" fontId="33" fillId="0" borderId="21" xfId="108" applyFont="1" applyFill="1" applyBorder="1" applyAlignment="1">
      <alignment horizontal="left" vertical="center"/>
      <protection/>
    </xf>
    <xf numFmtId="0" fontId="57" fillId="20" borderId="21" xfId="108" applyFont="1" applyFill="1" applyBorder="1" applyAlignment="1">
      <alignment horizontal="left" vertical="center"/>
      <protection/>
    </xf>
    <xf numFmtId="0" fontId="41" fillId="0" borderId="0" xfId="108" applyFont="1" applyAlignment="1" applyProtection="1">
      <alignment horizontal="center"/>
      <protection locked="0"/>
    </xf>
    <xf numFmtId="0" fontId="41" fillId="0" borderId="0" xfId="108" applyFont="1" applyAlignment="1">
      <alignment horizontal="center"/>
      <protection/>
    </xf>
    <xf numFmtId="0" fontId="1" fillId="0" borderId="86" xfId="108" applyFont="1" applyBorder="1" applyAlignment="1">
      <alignment horizontal="right"/>
      <protection/>
    </xf>
    <xf numFmtId="0" fontId="33" fillId="0" borderId="27" xfId="108" applyFont="1" applyFill="1" applyBorder="1" applyAlignment="1">
      <alignment horizontal="left" vertical="center"/>
      <protection/>
    </xf>
    <xf numFmtId="0" fontId="33" fillId="0" borderId="70" xfId="108" applyFont="1" applyFill="1" applyBorder="1" applyAlignment="1">
      <alignment horizontal="left" vertical="center"/>
      <protection/>
    </xf>
    <xf numFmtId="0" fontId="33" fillId="0" borderId="46" xfId="108" applyFont="1" applyFill="1" applyBorder="1" applyAlignment="1">
      <alignment horizontal="left" vertical="center"/>
      <protection/>
    </xf>
    <xf numFmtId="0" fontId="3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7" fillId="0" borderId="0" xfId="0" applyFont="1" applyBorder="1" applyAlignment="1">
      <alignment horizontal="right" wrapText="1"/>
    </xf>
    <xf numFmtId="0" fontId="26" fillId="0" borderId="30" xfId="0" applyFont="1" applyBorder="1" applyAlignment="1">
      <alignment wrapText="1"/>
    </xf>
    <xf numFmtId="0" fontId="26" fillId="0" borderId="51" xfId="0" applyFont="1" applyBorder="1" applyAlignment="1">
      <alignment wrapText="1"/>
    </xf>
    <xf numFmtId="0" fontId="32" fillId="0" borderId="29" xfId="0" applyFont="1" applyBorder="1" applyAlignment="1">
      <alignment/>
    </xf>
    <xf numFmtId="0" fontId="32" fillId="0" borderId="52" xfId="0" applyFont="1" applyBorder="1" applyAlignment="1">
      <alignment/>
    </xf>
    <xf numFmtId="0" fontId="39" fillId="0" borderId="0" xfId="108" applyFont="1" applyAlignment="1">
      <alignment horizontal="center"/>
      <protection/>
    </xf>
    <xf numFmtId="0" fontId="0" fillId="0" borderId="0" xfId="95" applyAlignment="1">
      <alignment/>
      <protection/>
    </xf>
    <xf numFmtId="0" fontId="64" fillId="0" borderId="0" xfId="108" applyFont="1" applyBorder="1" applyAlignment="1">
      <alignment horizontal="right"/>
      <protection/>
    </xf>
    <xf numFmtId="0" fontId="33" fillId="20" borderId="23" xfId="102" applyFont="1" applyFill="1" applyBorder="1" applyAlignment="1">
      <alignment horizontal="center" vertical="center"/>
      <protection/>
    </xf>
    <xf numFmtId="180" fontId="47" fillId="0" borderId="49" xfId="106" applyNumberFormat="1" applyFont="1" applyFill="1" applyBorder="1" applyAlignment="1" applyProtection="1">
      <alignment horizontal="center" vertical="center" wrapText="1"/>
      <protection/>
    </xf>
    <xf numFmtId="180" fontId="47" fillId="0" borderId="87" xfId="106" applyNumberFormat="1" applyFont="1" applyFill="1" applyBorder="1" applyAlignment="1" applyProtection="1">
      <alignment horizontal="center" vertical="center" wrapText="1"/>
      <protection/>
    </xf>
    <xf numFmtId="180" fontId="46" fillId="0" borderId="0" xfId="106" applyNumberFormat="1" applyFont="1" applyFill="1" applyAlignment="1" applyProtection="1">
      <alignment horizontal="center" textRotation="180" wrapText="1"/>
      <protection/>
    </xf>
    <xf numFmtId="180" fontId="50" fillId="0" borderId="0" xfId="106" applyNumberFormat="1" applyFont="1" applyFill="1" applyBorder="1" applyAlignment="1" applyProtection="1">
      <alignment horizontal="center" vertical="center" wrapText="1"/>
      <protection/>
    </xf>
    <xf numFmtId="180" fontId="47" fillId="0" borderId="32" xfId="106" applyNumberFormat="1" applyFont="1" applyFill="1" applyBorder="1" applyAlignment="1" applyProtection="1">
      <alignment horizontal="center" vertical="center" wrapText="1"/>
      <protection/>
    </xf>
    <xf numFmtId="180" fontId="47" fillId="0" borderId="34" xfId="106" applyNumberFormat="1" applyFont="1" applyFill="1" applyBorder="1" applyAlignment="1" applyProtection="1">
      <alignment horizontal="center" vertical="center" wrapText="1"/>
      <protection/>
    </xf>
    <xf numFmtId="0" fontId="1" fillId="0" borderId="0" xfId="108" applyFont="1" applyBorder="1" applyAlignment="1">
      <alignment horizontal="right"/>
      <protection/>
    </xf>
    <xf numFmtId="180" fontId="46" fillId="0" borderId="19" xfId="106" applyNumberFormat="1" applyFont="1" applyFill="1" applyBorder="1" applyAlignment="1" applyProtection="1">
      <alignment horizontal="center" textRotation="180" wrapText="1"/>
      <protection/>
    </xf>
    <xf numFmtId="180" fontId="66" fillId="0" borderId="0" xfId="106" applyNumberFormat="1" applyFont="1" applyFill="1" applyAlignment="1" applyProtection="1">
      <alignment horizontal="center" vertical="center" wrapText="1"/>
      <protection/>
    </xf>
    <xf numFmtId="180" fontId="67" fillId="0" borderId="31" xfId="106" applyNumberFormat="1" applyFont="1" applyFill="1" applyBorder="1" applyAlignment="1" applyProtection="1">
      <alignment horizontal="left" vertical="center" wrapText="1" indent="2"/>
      <protection/>
    </xf>
    <xf numFmtId="180" fontId="67" fillId="0" borderId="35" xfId="106" applyNumberFormat="1" applyFont="1" applyFill="1" applyBorder="1" applyAlignment="1" applyProtection="1">
      <alignment horizontal="left" vertical="center" wrapText="1" indent="2"/>
      <protection/>
    </xf>
    <xf numFmtId="180" fontId="47" fillId="0" borderId="58" xfId="106" applyNumberFormat="1" applyFont="1" applyFill="1" applyBorder="1" applyAlignment="1" applyProtection="1">
      <alignment horizontal="center" vertical="center"/>
      <protection/>
    </xf>
    <xf numFmtId="180" fontId="47" fillId="0" borderId="24" xfId="106" applyNumberFormat="1" applyFont="1" applyFill="1" applyBorder="1" applyAlignment="1" applyProtection="1">
      <alignment horizontal="center" vertical="center"/>
      <protection/>
    </xf>
    <xf numFmtId="180" fontId="47" fillId="0" borderId="57" xfId="106" applyNumberFormat="1" applyFont="1" applyFill="1" applyBorder="1" applyAlignment="1" applyProtection="1">
      <alignment horizontal="center" vertical="center"/>
      <protection/>
    </xf>
    <xf numFmtId="180" fontId="47" fillId="0" borderId="30" xfId="106" applyNumberFormat="1" applyFont="1" applyFill="1" applyBorder="1" applyAlignment="1" applyProtection="1">
      <alignment horizontal="center" vertical="center" wrapText="1"/>
      <protection/>
    </xf>
    <xf numFmtId="180" fontId="47" fillId="0" borderId="10" xfId="106" applyNumberFormat="1" applyFont="1" applyFill="1" applyBorder="1" applyAlignment="1" applyProtection="1">
      <alignment horizontal="center" vertical="center" wrapText="1"/>
      <protection/>
    </xf>
    <xf numFmtId="180" fontId="47" fillId="0" borderId="23" xfId="106" applyNumberFormat="1" applyFont="1" applyFill="1" applyBorder="1" applyAlignment="1" applyProtection="1">
      <alignment horizontal="center" vertical="center"/>
      <protection/>
    </xf>
    <xf numFmtId="180" fontId="47" fillId="0" borderId="57" xfId="106" applyNumberFormat="1" applyFont="1" applyFill="1" applyBorder="1" applyAlignment="1" applyProtection="1">
      <alignment horizontal="center" vertical="center" wrapText="1"/>
      <protection/>
    </xf>
    <xf numFmtId="180" fontId="47" fillId="0" borderId="23" xfId="106" applyNumberFormat="1" applyFont="1" applyFill="1" applyBorder="1" applyAlignment="1" applyProtection="1">
      <alignment horizontal="center" vertical="center" wrapText="1"/>
      <protection/>
    </xf>
    <xf numFmtId="0" fontId="69" fillId="0" borderId="0" xfId="106" applyFont="1" applyAlignment="1">
      <alignment horizontal="right" wrapText="1"/>
      <protection/>
    </xf>
    <xf numFmtId="180" fontId="48" fillId="0" borderId="86" xfId="106" applyNumberFormat="1" applyFont="1" applyFill="1" applyBorder="1" applyAlignment="1">
      <alignment horizontal="right" vertical="center" wrapText="1"/>
      <protection/>
    </xf>
    <xf numFmtId="0" fontId="70" fillId="0" borderId="0" xfId="106" applyFont="1" applyAlignment="1">
      <alignment horizontal="right" wrapText="1"/>
      <protection/>
    </xf>
    <xf numFmtId="0" fontId="43" fillId="0" borderId="20" xfId="105" applyFont="1" applyFill="1" applyBorder="1" applyAlignment="1" applyProtection="1">
      <alignment horizontal="center" vertical="center" wrapText="1"/>
      <protection/>
    </xf>
    <xf numFmtId="0" fontId="43" fillId="0" borderId="16" xfId="105" applyFont="1" applyFill="1" applyBorder="1" applyAlignment="1" applyProtection="1">
      <alignment horizontal="center" vertical="center" wrapText="1"/>
      <protection/>
    </xf>
    <xf numFmtId="0" fontId="25" fillId="0" borderId="51" xfId="105" applyFont="1" applyFill="1" applyBorder="1" applyAlignment="1">
      <alignment horizontal="center" vertical="center" wrapText="1"/>
      <protection/>
    </xf>
    <xf numFmtId="0" fontId="25" fillId="0" borderId="78" xfId="105" applyFont="1" applyFill="1" applyBorder="1" applyAlignment="1">
      <alignment horizontal="center" vertical="center" wrapText="1"/>
      <protection/>
    </xf>
    <xf numFmtId="0" fontId="25" fillId="0" borderId="88" xfId="105" applyFont="1" applyFill="1" applyBorder="1" applyAlignment="1">
      <alignment horizontal="center" vertical="center" wrapText="1"/>
      <protection/>
    </xf>
    <xf numFmtId="0" fontId="25" fillId="0" borderId="58" xfId="105" applyFont="1" applyFill="1" applyBorder="1" applyAlignment="1">
      <alignment horizontal="center" vertical="center" wrapText="1"/>
      <protection/>
    </xf>
    <xf numFmtId="0" fontId="25" fillId="0" borderId="69" xfId="105" applyFont="1" applyFill="1" applyBorder="1" applyAlignment="1">
      <alignment horizontal="center" vertical="center" wrapText="1"/>
      <protection/>
    </xf>
    <xf numFmtId="0" fontId="64" fillId="0" borderId="55" xfId="106" applyFont="1" applyBorder="1" applyAlignment="1">
      <alignment horizontal="left" wrapText="1"/>
      <protection/>
    </xf>
    <xf numFmtId="0" fontId="48" fillId="0" borderId="23" xfId="105" applyFont="1" applyFill="1" applyBorder="1" applyAlignment="1" applyProtection="1">
      <alignment horizontal="center"/>
      <protection locked="0"/>
    </xf>
    <xf numFmtId="182" fontId="48" fillId="0" borderId="23" xfId="68" applyNumberFormat="1" applyFont="1" applyFill="1" applyBorder="1" applyAlignment="1" applyProtection="1">
      <alignment horizontal="center"/>
      <protection locked="0"/>
    </xf>
    <xf numFmtId="182" fontId="48" fillId="0" borderId="33" xfId="68" applyNumberFormat="1" applyFont="1" applyFill="1" applyBorder="1" applyAlignment="1" applyProtection="1">
      <alignment horizontal="center"/>
      <protection locked="0"/>
    </xf>
    <xf numFmtId="182" fontId="48" fillId="0" borderId="24" xfId="68" applyNumberFormat="1" applyFont="1" applyFill="1" applyBorder="1" applyAlignment="1" applyProtection="1">
      <alignment horizontal="center"/>
      <protection locked="0"/>
    </xf>
    <xf numFmtId="180" fontId="67" fillId="0" borderId="0" xfId="105" applyNumberFormat="1" applyFont="1" applyFill="1" applyBorder="1" applyAlignment="1" applyProtection="1">
      <alignment horizontal="left" vertical="center"/>
      <protection/>
    </xf>
    <xf numFmtId="0" fontId="43" fillId="0" borderId="35" xfId="105" applyFont="1" applyFill="1" applyBorder="1" applyAlignment="1" applyProtection="1">
      <alignment horizontal="center" vertical="center" wrapText="1"/>
      <protection/>
    </xf>
    <xf numFmtId="0" fontId="25" fillId="0" borderId="57" xfId="105" applyFont="1" applyFill="1" applyBorder="1" applyAlignment="1">
      <alignment horizontal="center" vertical="center" wrapText="1"/>
      <protection/>
    </xf>
    <xf numFmtId="0" fontId="25" fillId="0" borderId="28" xfId="105" applyFont="1" applyFill="1" applyBorder="1" applyAlignment="1">
      <alignment horizontal="center" vertical="center" wrapText="1"/>
      <protection/>
    </xf>
    <xf numFmtId="0" fontId="67" fillId="0" borderId="0" xfId="105" applyFont="1" applyFill="1" applyAlignment="1">
      <alignment horizontal="left" wrapText="1"/>
      <protection/>
    </xf>
    <xf numFmtId="0" fontId="48" fillId="0" borderId="23" xfId="105" applyFont="1" applyFill="1" applyBorder="1" applyAlignment="1" applyProtection="1">
      <alignment horizontal="center" vertical="center"/>
      <protection/>
    </xf>
    <xf numFmtId="180" fontId="48" fillId="0" borderId="0" xfId="106" applyNumberFormat="1" applyFont="1" applyFill="1" applyBorder="1" applyAlignment="1">
      <alignment horizontal="right" vertical="center" wrapText="1"/>
      <protection/>
    </xf>
    <xf numFmtId="182" fontId="43" fillId="0" borderId="35" xfId="68" applyNumberFormat="1" applyFont="1" applyFill="1" applyBorder="1" applyAlignment="1" applyProtection="1">
      <alignment horizontal="center"/>
      <protection/>
    </xf>
    <xf numFmtId="182" fontId="43" fillId="0" borderId="89" xfId="68" applyNumberFormat="1" applyFont="1" applyFill="1" applyBorder="1" applyAlignment="1" applyProtection="1">
      <alignment horizontal="center"/>
      <protection/>
    </xf>
    <xf numFmtId="182" fontId="43" fillId="0" borderId="36" xfId="68" applyNumberFormat="1" applyFont="1" applyFill="1" applyBorder="1" applyAlignment="1" applyProtection="1">
      <alignment horizontal="center"/>
      <protection/>
    </xf>
    <xf numFmtId="0" fontId="25" fillId="0" borderId="57" xfId="105" applyFont="1" applyFill="1" applyBorder="1" applyAlignment="1" applyProtection="1">
      <alignment horizontal="center" vertical="center" wrapText="1"/>
      <protection/>
    </xf>
    <xf numFmtId="0" fontId="48" fillId="0" borderId="33" xfId="105" applyFont="1" applyFill="1" applyBorder="1" applyAlignment="1" applyProtection="1">
      <alignment horizontal="center" vertical="center"/>
      <protection/>
    </xf>
    <xf numFmtId="0" fontId="48" fillId="0" borderId="24" xfId="105" applyFont="1" applyFill="1" applyBorder="1" applyAlignment="1" applyProtection="1">
      <alignment horizontal="center" vertical="center"/>
      <protection/>
    </xf>
    <xf numFmtId="0" fontId="25" fillId="0" borderId="30" xfId="105" applyFont="1" applyFill="1" applyBorder="1" applyAlignment="1">
      <alignment horizontal="center" vertical="center" wrapText="1"/>
      <protection/>
    </xf>
    <xf numFmtId="0" fontId="25" fillId="0" borderId="29" xfId="105" applyFont="1" applyFill="1" applyBorder="1" applyAlignment="1">
      <alignment horizontal="center" vertical="center" wrapText="1"/>
      <protection/>
    </xf>
    <xf numFmtId="0" fontId="48" fillId="0" borderId="85" xfId="105" applyFont="1" applyFill="1" applyBorder="1" applyAlignment="1">
      <alignment horizontal="center" vertical="center" wrapText="1"/>
      <protection/>
    </xf>
    <xf numFmtId="0" fontId="48" fillId="0" borderId="84" xfId="105" applyFont="1" applyFill="1" applyBorder="1" applyAlignment="1" applyProtection="1">
      <alignment horizontal="center" vertical="center"/>
      <protection/>
    </xf>
    <xf numFmtId="0" fontId="48" fillId="0" borderId="32" xfId="105" applyFont="1" applyFill="1" applyBorder="1" applyAlignment="1" applyProtection="1">
      <alignment horizontal="center" vertical="center"/>
      <protection/>
    </xf>
    <xf numFmtId="0" fontId="48" fillId="0" borderId="90" xfId="105" applyFont="1" applyFill="1" applyBorder="1" applyAlignment="1" applyProtection="1">
      <alignment horizontal="center" vertical="center"/>
      <protection/>
    </xf>
    <xf numFmtId="0" fontId="64" fillId="0" borderId="22" xfId="106" applyFont="1" applyBorder="1" applyAlignment="1">
      <alignment horizontal="left" wrapText="1"/>
      <protection/>
    </xf>
    <xf numFmtId="0" fontId="64" fillId="0" borderId="23" xfId="106" applyFont="1" applyBorder="1" applyAlignment="1">
      <alignment horizontal="left" wrapText="1"/>
      <protection/>
    </xf>
    <xf numFmtId="0" fontId="64" fillId="0" borderId="33" xfId="106" applyFont="1" applyBorder="1" applyAlignment="1">
      <alignment horizontal="left" wrapText="1"/>
      <protection/>
    </xf>
    <xf numFmtId="180" fontId="45" fillId="0" borderId="0" xfId="105" applyNumberFormat="1" applyFont="1" applyFill="1" applyBorder="1" applyAlignment="1" applyProtection="1">
      <alignment horizontal="center" vertical="center" wrapText="1"/>
      <protection/>
    </xf>
    <xf numFmtId="0" fontId="43" fillId="0" borderId="57" xfId="105" applyFont="1" applyFill="1" applyBorder="1" applyAlignment="1" applyProtection="1">
      <alignment horizontal="center" vertical="center" wrapText="1"/>
      <protection/>
    </xf>
    <xf numFmtId="0" fontId="43" fillId="0" borderId="51" xfId="105" applyFont="1" applyFill="1" applyBorder="1" applyAlignment="1" applyProtection="1">
      <alignment horizontal="center" vertical="center" wrapText="1"/>
      <protection/>
    </xf>
    <xf numFmtId="0" fontId="43" fillId="0" borderId="58" xfId="105" applyFont="1" applyFill="1" applyBorder="1" applyAlignment="1" applyProtection="1">
      <alignment horizontal="center" vertical="center" wrapText="1"/>
      <protection/>
    </xf>
    <xf numFmtId="0" fontId="72" fillId="0" borderId="0" xfId="101" applyFont="1" applyAlignment="1">
      <alignment horizontal="center"/>
      <protection/>
    </xf>
    <xf numFmtId="0" fontId="1" fillId="0" borderId="70" xfId="108" applyFont="1" applyBorder="1" applyAlignment="1">
      <alignment horizontal="center"/>
      <protection/>
    </xf>
    <xf numFmtId="0" fontId="1" fillId="25" borderId="23" xfId="108" applyFont="1" applyFill="1" applyBorder="1" applyAlignment="1">
      <alignment horizontal="center" vertical="center" wrapText="1"/>
      <protection/>
    </xf>
    <xf numFmtId="0" fontId="1" fillId="25" borderId="23" xfId="108" applyFont="1" applyFill="1" applyBorder="1" applyAlignment="1">
      <alignment horizontal="center" vertical="center"/>
      <protection/>
    </xf>
    <xf numFmtId="0" fontId="37" fillId="25" borderId="23" xfId="108" applyFont="1" applyFill="1" applyBorder="1" applyAlignment="1">
      <alignment horizontal="center" vertical="center" wrapText="1"/>
      <protection/>
    </xf>
    <xf numFmtId="0" fontId="74" fillId="25" borderId="0" xfId="108" applyFont="1" applyFill="1" applyBorder="1" applyAlignment="1">
      <alignment horizontal="center" vertical="center"/>
      <protection/>
    </xf>
    <xf numFmtId="0" fontId="37" fillId="25" borderId="28" xfId="108" applyFont="1" applyFill="1" applyBorder="1" applyAlignment="1">
      <alignment horizontal="center" vertical="center" wrapText="1"/>
      <protection/>
    </xf>
    <xf numFmtId="0" fontId="37" fillId="25" borderId="68" xfId="108" applyFont="1" applyFill="1" applyBorder="1" applyAlignment="1">
      <alignment horizontal="center" vertical="center" wrapText="1"/>
      <protection/>
    </xf>
    <xf numFmtId="0" fontId="39" fillId="25" borderId="28" xfId="108" applyFont="1" applyFill="1" applyBorder="1" applyAlignment="1">
      <alignment horizontal="center" vertical="distributed"/>
      <protection/>
    </xf>
    <xf numFmtId="0" fontId="39" fillId="25" borderId="68" xfId="108" applyFont="1" applyFill="1" applyBorder="1" applyAlignment="1">
      <alignment horizontal="center" vertical="distributed"/>
      <protection/>
    </xf>
    <xf numFmtId="0" fontId="37" fillId="25" borderId="28" xfId="108" applyFont="1" applyFill="1" applyBorder="1" applyAlignment="1">
      <alignment horizontal="center" vertical="center"/>
      <protection/>
    </xf>
    <xf numFmtId="0" fontId="37" fillId="25" borderId="68" xfId="108" applyFont="1" applyFill="1" applyBorder="1" applyAlignment="1">
      <alignment horizontal="center" vertical="center"/>
      <protection/>
    </xf>
    <xf numFmtId="0" fontId="37" fillId="25" borderId="33" xfId="108" applyFont="1" applyFill="1" applyBorder="1" applyAlignment="1">
      <alignment horizontal="center" vertical="center" wrapText="1"/>
      <protection/>
    </xf>
    <xf numFmtId="0" fontId="37" fillId="25" borderId="22" xfId="108" applyFont="1" applyFill="1" applyBorder="1" applyAlignment="1">
      <alignment horizontal="center" vertical="center" wrapText="1"/>
      <protection/>
    </xf>
    <xf numFmtId="0" fontId="38" fillId="0" borderId="0" xfId="108" applyFont="1" applyAlignment="1">
      <alignment horizontal="left"/>
      <protection/>
    </xf>
    <xf numFmtId="0" fontId="38" fillId="0" borderId="0" xfId="108" applyFont="1" applyAlignment="1">
      <alignment horizontal="left"/>
      <protection/>
    </xf>
    <xf numFmtId="0" fontId="0" fillId="0" borderId="0" xfId="0" applyAlignment="1">
      <alignment/>
    </xf>
  </cellXfs>
  <cellStyles count="10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Figyelmeztetés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Hivatkozott cella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Followed Hyperlink" xfId="91"/>
    <cellStyle name="Linked Cell" xfId="92"/>
    <cellStyle name="Magyarázó szöveg" xfId="93"/>
    <cellStyle name="Neutral" xfId="94"/>
    <cellStyle name="Normál 2" xfId="95"/>
    <cellStyle name="Normál 3" xfId="96"/>
    <cellStyle name="Normál 4" xfId="97"/>
    <cellStyle name="Normál 5" xfId="98"/>
    <cellStyle name="Normál_  3   _2010.évi állami" xfId="99"/>
    <cellStyle name="Normál_11szm" xfId="100"/>
    <cellStyle name="Normál_12.sz.mell.2013.évi fejlesztés" xfId="101"/>
    <cellStyle name="Normál_2004.évi normatívák" xfId="102"/>
    <cellStyle name="Normál_3aszm" xfId="103"/>
    <cellStyle name="Normál_költségvetés módosítás I." xfId="104"/>
    <cellStyle name="Normál_KVRENMUNKA" xfId="105"/>
    <cellStyle name="Normál_Másolat eredetijeKVIREND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Pénznem 2" xfId="114"/>
    <cellStyle name="Rossz" xfId="115"/>
    <cellStyle name="Semleges" xfId="116"/>
    <cellStyle name="Számítás" xfId="117"/>
    <cellStyle name="Percent" xfId="118"/>
    <cellStyle name="Százalék 2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6"/>
  <sheetViews>
    <sheetView tabSelected="1" zoomScaleSheetLayoutView="100" zoomScalePageLayoutView="80" workbookViewId="0" topLeftCell="A1">
      <selection activeCell="A3" sqref="A3:A4"/>
    </sheetView>
  </sheetViews>
  <sheetFormatPr defaultColWidth="9.140625" defaultRowHeight="12.75"/>
  <cols>
    <col min="1" max="1" width="4.57421875" style="28" customWidth="1"/>
    <col min="2" max="2" width="43.421875" style="28" customWidth="1"/>
    <col min="3" max="4" width="13.8515625" style="28" customWidth="1"/>
    <col min="5" max="5" width="13.28125" style="28" customWidth="1"/>
    <col min="6" max="6" width="14.421875" style="28" customWidth="1"/>
    <col min="7" max="7" width="5.7109375" style="28" customWidth="1"/>
    <col min="8" max="8" width="42.8515625" style="28" customWidth="1"/>
    <col min="9" max="10" width="14.28125" style="28" customWidth="1"/>
    <col min="11" max="11" width="13.7109375" style="28" customWidth="1"/>
    <col min="12" max="12" width="14.421875" style="28" customWidth="1"/>
    <col min="13" max="16384" width="9.140625" style="28" customWidth="1"/>
  </cols>
  <sheetData>
    <row r="1" spans="1:12" ht="18.75">
      <c r="A1" s="734" t="s">
        <v>406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</row>
    <row r="2" spans="1:12" ht="18.75">
      <c r="A2" s="735" t="s">
        <v>395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</row>
    <row r="3" spans="1:12" ht="18.75">
      <c r="A3" s="826" t="s">
        <v>677</v>
      </c>
      <c r="B3" s="164"/>
      <c r="C3" s="164"/>
      <c r="D3" s="164"/>
      <c r="E3" s="164"/>
      <c r="F3" s="164"/>
      <c r="G3" s="164"/>
      <c r="H3" s="164"/>
      <c r="I3" s="165"/>
      <c r="J3" s="165"/>
      <c r="K3" s="165"/>
      <c r="L3" s="163"/>
    </row>
    <row r="4" spans="1:12" ht="16.5" thickBot="1">
      <c r="A4" s="826" t="s">
        <v>676</v>
      </c>
      <c r="I4" s="198"/>
      <c r="J4" s="198"/>
      <c r="K4" s="736" t="s">
        <v>398</v>
      </c>
      <c r="L4" s="736"/>
    </row>
    <row r="5" spans="1:12" ht="74.25" customHeight="1" thickBot="1">
      <c r="A5" s="82"/>
      <c r="B5" s="609" t="s">
        <v>302</v>
      </c>
      <c r="C5" s="611" t="s">
        <v>397</v>
      </c>
      <c r="D5" s="610" t="s">
        <v>606</v>
      </c>
      <c r="E5" s="611" t="s">
        <v>669</v>
      </c>
      <c r="F5" s="610" t="s">
        <v>670</v>
      </c>
      <c r="G5" s="573"/>
      <c r="H5" s="612" t="s">
        <v>302</v>
      </c>
      <c r="I5" s="611" t="s">
        <v>397</v>
      </c>
      <c r="J5" s="610" t="s">
        <v>606</v>
      </c>
      <c r="K5" s="611" t="s">
        <v>669</v>
      </c>
      <c r="L5" s="610" t="s">
        <v>670</v>
      </c>
    </row>
    <row r="6" spans="1:12" ht="15" customHeight="1">
      <c r="A6" s="737" t="s">
        <v>303</v>
      </c>
      <c r="B6" s="738"/>
      <c r="C6" s="738"/>
      <c r="D6" s="738"/>
      <c r="E6" s="738"/>
      <c r="F6" s="739"/>
      <c r="G6" s="738" t="s">
        <v>304</v>
      </c>
      <c r="H6" s="738"/>
      <c r="I6" s="738"/>
      <c r="J6" s="738"/>
      <c r="K6" s="738"/>
      <c r="L6" s="739"/>
    </row>
    <row r="7" spans="1:12" ht="15" customHeight="1">
      <c r="A7" s="83" t="s">
        <v>99</v>
      </c>
      <c r="B7" s="34" t="s">
        <v>305</v>
      </c>
      <c r="C7" s="35"/>
      <c r="D7" s="35"/>
      <c r="E7" s="35"/>
      <c r="F7" s="63"/>
      <c r="G7" s="59" t="s">
        <v>99</v>
      </c>
      <c r="H7" s="36" t="s">
        <v>305</v>
      </c>
      <c r="I7" s="35"/>
      <c r="J7" s="35"/>
      <c r="K7" s="35"/>
      <c r="L7" s="63"/>
    </row>
    <row r="8" spans="1:12" ht="15" customHeight="1">
      <c r="A8" s="83"/>
      <c r="B8" s="43" t="s">
        <v>306</v>
      </c>
      <c r="C8" s="52">
        <v>17143258</v>
      </c>
      <c r="D8" s="52">
        <v>17233058</v>
      </c>
      <c r="E8" s="52">
        <v>-19156</v>
      </c>
      <c r="F8" s="64">
        <v>17213902</v>
      </c>
      <c r="G8" s="37"/>
      <c r="H8" s="43" t="s">
        <v>334</v>
      </c>
      <c r="I8" s="35">
        <v>12703000</v>
      </c>
      <c r="J8" s="35">
        <v>14763500</v>
      </c>
      <c r="K8" s="35">
        <v>0</v>
      </c>
      <c r="L8" s="63">
        <v>14763500</v>
      </c>
    </row>
    <row r="9" spans="1:12" ht="35.25" customHeight="1">
      <c r="A9" s="83"/>
      <c r="B9" s="53" t="s">
        <v>307</v>
      </c>
      <c r="C9" s="42">
        <v>8495000</v>
      </c>
      <c r="D9" s="42">
        <v>8695000</v>
      </c>
      <c r="E9" s="42">
        <v>-366243</v>
      </c>
      <c r="F9" s="65">
        <v>8328757</v>
      </c>
      <c r="G9" s="59"/>
      <c r="H9" s="78" t="s">
        <v>335</v>
      </c>
      <c r="I9" s="35">
        <v>3205000</v>
      </c>
      <c r="J9" s="35">
        <v>3776185</v>
      </c>
      <c r="K9" s="35">
        <v>0</v>
      </c>
      <c r="L9" s="63">
        <v>3776185</v>
      </c>
    </row>
    <row r="10" spans="1:12" ht="15" customHeight="1">
      <c r="A10" s="83"/>
      <c r="B10" s="43" t="s">
        <v>308</v>
      </c>
      <c r="C10" s="42">
        <v>3780000</v>
      </c>
      <c r="D10" s="42">
        <v>3780000</v>
      </c>
      <c r="E10" s="42">
        <v>-169729</v>
      </c>
      <c r="F10" s="65">
        <v>3610271</v>
      </c>
      <c r="G10" s="59"/>
      <c r="H10" s="43" t="s">
        <v>336</v>
      </c>
      <c r="I10" s="35">
        <v>10535258</v>
      </c>
      <c r="J10" s="35">
        <v>11307258</v>
      </c>
      <c r="K10" s="35">
        <v>1620366</v>
      </c>
      <c r="L10" s="63">
        <v>12927624</v>
      </c>
    </row>
    <row r="11" spans="1:12" ht="15" customHeight="1">
      <c r="A11" s="83"/>
      <c r="B11" s="43" t="s">
        <v>309</v>
      </c>
      <c r="C11" s="42">
        <v>0</v>
      </c>
      <c r="D11" s="42">
        <v>292425</v>
      </c>
      <c r="E11" s="42">
        <v>0</v>
      </c>
      <c r="F11" s="65">
        <v>292425</v>
      </c>
      <c r="G11" s="59"/>
      <c r="H11" s="43" t="s">
        <v>337</v>
      </c>
      <c r="I11" s="35">
        <v>950469</v>
      </c>
      <c r="J11" s="35">
        <v>664451</v>
      </c>
      <c r="K11" s="35">
        <v>45000</v>
      </c>
      <c r="L11" s="63">
        <v>709451</v>
      </c>
    </row>
    <row r="12" spans="1:12" ht="15" customHeight="1">
      <c r="A12" s="83"/>
      <c r="B12" s="55"/>
      <c r="C12" s="54"/>
      <c r="D12" s="54"/>
      <c r="E12" s="54"/>
      <c r="F12" s="66"/>
      <c r="G12" s="59"/>
      <c r="H12" s="43" t="s">
        <v>338</v>
      </c>
      <c r="I12" s="35">
        <v>886000</v>
      </c>
      <c r="J12" s="35">
        <v>1295800</v>
      </c>
      <c r="K12" s="35">
        <v>110000</v>
      </c>
      <c r="L12" s="63">
        <v>1405800</v>
      </c>
    </row>
    <row r="13" spans="1:12" ht="15" customHeight="1">
      <c r="A13" s="83"/>
      <c r="B13" s="41"/>
      <c r="C13" s="42"/>
      <c r="D13" s="42"/>
      <c r="E13" s="42"/>
      <c r="F13" s="65"/>
      <c r="G13" s="59"/>
      <c r="H13" s="43" t="s">
        <v>459</v>
      </c>
      <c r="I13" s="35">
        <v>0</v>
      </c>
      <c r="J13" s="35">
        <v>12900</v>
      </c>
      <c r="K13" s="35">
        <v>0</v>
      </c>
      <c r="L13" s="63">
        <v>12900</v>
      </c>
    </row>
    <row r="14" spans="1:12" ht="15" customHeight="1">
      <c r="A14" s="719" t="s">
        <v>310</v>
      </c>
      <c r="B14" s="716"/>
      <c r="C14" s="54">
        <f>SUM(C8:C13)</f>
        <v>29418258</v>
      </c>
      <c r="D14" s="54">
        <f>SUM(D8:D13)</f>
        <v>30000483</v>
      </c>
      <c r="E14" s="54">
        <f>SUM(E8:E13)</f>
        <v>-555128</v>
      </c>
      <c r="F14" s="54">
        <f>SUM(F8:F13)</f>
        <v>29445355</v>
      </c>
      <c r="G14" s="720" t="s">
        <v>311</v>
      </c>
      <c r="H14" s="721"/>
      <c r="I14" s="58">
        <f>SUM(I8:I13)</f>
        <v>28279727</v>
      </c>
      <c r="J14" s="58">
        <f>SUM(J8:J13)</f>
        <v>31820094</v>
      </c>
      <c r="K14" s="58">
        <f>SUM(K8:K13)</f>
        <v>1775366</v>
      </c>
      <c r="L14" s="71">
        <f>SUM(L8:L13)</f>
        <v>33595460</v>
      </c>
    </row>
    <row r="15" spans="1:12" ht="15" customHeight="1">
      <c r="A15" s="84"/>
      <c r="B15" s="45"/>
      <c r="C15" s="40"/>
      <c r="D15" s="40"/>
      <c r="E15" s="40"/>
      <c r="F15" s="67"/>
      <c r="G15" s="60"/>
      <c r="H15" s="56"/>
      <c r="I15" s="44"/>
      <c r="J15" s="44"/>
      <c r="K15" s="44"/>
      <c r="L15" s="70"/>
    </row>
    <row r="16" spans="1:12" ht="15" customHeight="1">
      <c r="A16" s="719" t="s">
        <v>329</v>
      </c>
      <c r="B16" s="716"/>
      <c r="C16" s="54">
        <v>0</v>
      </c>
      <c r="D16" s="54">
        <v>0</v>
      </c>
      <c r="E16" s="54">
        <v>631791</v>
      </c>
      <c r="F16" s="66">
        <v>631791</v>
      </c>
      <c r="G16" s="715" t="s">
        <v>333</v>
      </c>
      <c r="H16" s="716"/>
      <c r="I16" s="58">
        <v>638531</v>
      </c>
      <c r="J16" s="58">
        <v>638531</v>
      </c>
      <c r="K16" s="58">
        <v>0</v>
      </c>
      <c r="L16" s="71">
        <v>638531</v>
      </c>
    </row>
    <row r="17" spans="1:12" ht="15" customHeight="1">
      <c r="A17" s="85"/>
      <c r="B17" s="41"/>
      <c r="C17" s="42"/>
      <c r="D17" s="42"/>
      <c r="E17" s="42"/>
      <c r="F17" s="65"/>
      <c r="G17" s="61"/>
      <c r="H17" s="41"/>
      <c r="I17" s="44"/>
      <c r="J17" s="44"/>
      <c r="K17" s="44"/>
      <c r="L17" s="70"/>
    </row>
    <row r="18" spans="1:12" ht="15" customHeight="1">
      <c r="A18" s="727" t="s">
        <v>312</v>
      </c>
      <c r="B18" s="728"/>
      <c r="C18" s="179">
        <f>C14+C16</f>
        <v>29418258</v>
      </c>
      <c r="D18" s="179">
        <f>D14+D16</f>
        <v>30000483</v>
      </c>
      <c r="E18" s="179">
        <f>E14+E16</f>
        <v>76663</v>
      </c>
      <c r="F18" s="179">
        <f>F14+F16</f>
        <v>30077146</v>
      </c>
      <c r="G18" s="726" t="s">
        <v>313</v>
      </c>
      <c r="H18" s="728" t="s">
        <v>313</v>
      </c>
      <c r="I18" s="180">
        <f>I14+I16</f>
        <v>28918258</v>
      </c>
      <c r="J18" s="180">
        <f>J14+J16</f>
        <v>32458625</v>
      </c>
      <c r="K18" s="180">
        <f>K14+K16</f>
        <v>1775366</v>
      </c>
      <c r="L18" s="181">
        <f>L14+L16</f>
        <v>34233991</v>
      </c>
    </row>
    <row r="19" spans="1:12" ht="15" customHeight="1">
      <c r="A19" s="177"/>
      <c r="B19" s="178"/>
      <c r="C19" s="179"/>
      <c r="D19" s="179"/>
      <c r="E19" s="179"/>
      <c r="F19" s="381"/>
      <c r="G19" s="176"/>
      <c r="H19" s="178"/>
      <c r="I19" s="180"/>
      <c r="J19" s="180"/>
      <c r="K19" s="180"/>
      <c r="L19" s="181"/>
    </row>
    <row r="20" spans="1:12" ht="15" customHeight="1">
      <c r="A20" s="722" t="s">
        <v>314</v>
      </c>
      <c r="B20" s="718"/>
      <c r="C20" s="46"/>
      <c r="D20" s="46"/>
      <c r="E20" s="46"/>
      <c r="F20" s="68"/>
      <c r="G20" s="717" t="s">
        <v>328</v>
      </c>
      <c r="H20" s="718"/>
      <c r="I20" s="47"/>
      <c r="J20" s="47"/>
      <c r="K20" s="47"/>
      <c r="L20" s="86"/>
    </row>
    <row r="21" spans="1:12" ht="15" customHeight="1">
      <c r="A21" s="722" t="s">
        <v>315</v>
      </c>
      <c r="B21" s="729"/>
      <c r="C21" s="46"/>
      <c r="D21" s="46"/>
      <c r="E21" s="46"/>
      <c r="F21" s="68"/>
      <c r="G21" s="717" t="s">
        <v>316</v>
      </c>
      <c r="H21" s="729"/>
      <c r="I21" s="47"/>
      <c r="J21" s="47"/>
      <c r="K21" s="47"/>
      <c r="L21" s="86"/>
    </row>
    <row r="22" spans="1:12" ht="15" customHeight="1">
      <c r="A22" s="83" t="s">
        <v>99</v>
      </c>
      <c r="B22" s="48" t="s">
        <v>305</v>
      </c>
      <c r="C22" s="35"/>
      <c r="D22" s="35"/>
      <c r="E22" s="35"/>
      <c r="F22" s="63"/>
      <c r="G22" s="62" t="s">
        <v>99</v>
      </c>
      <c r="H22" s="36" t="s">
        <v>305</v>
      </c>
      <c r="I22" s="35"/>
      <c r="J22" s="35"/>
      <c r="K22" s="35"/>
      <c r="L22" s="63"/>
    </row>
    <row r="23" spans="1:12" ht="15" customHeight="1">
      <c r="A23" s="87"/>
      <c r="B23" s="39" t="s">
        <v>317</v>
      </c>
      <c r="C23" s="35">
        <v>0</v>
      </c>
      <c r="D23" s="35">
        <v>2460341</v>
      </c>
      <c r="E23" s="35">
        <v>-968546</v>
      </c>
      <c r="F23" s="63">
        <v>1491795</v>
      </c>
      <c r="G23" s="62"/>
      <c r="H23" s="43" t="s">
        <v>453</v>
      </c>
      <c r="I23" s="35">
        <v>2985000</v>
      </c>
      <c r="J23" s="35">
        <v>2058324</v>
      </c>
      <c r="K23" s="35">
        <v>-1319249</v>
      </c>
      <c r="L23" s="63">
        <v>739075</v>
      </c>
    </row>
    <row r="24" spans="1:12" ht="15" customHeight="1">
      <c r="A24" s="87"/>
      <c r="B24" s="39" t="s">
        <v>318</v>
      </c>
      <c r="C24" s="35">
        <v>0</v>
      </c>
      <c r="D24" s="35">
        <v>505920</v>
      </c>
      <c r="E24" s="35">
        <v>0</v>
      </c>
      <c r="F24" s="63">
        <v>505920</v>
      </c>
      <c r="G24" s="62"/>
      <c r="H24" s="49" t="s">
        <v>454</v>
      </c>
      <c r="I24" s="35">
        <v>1905000</v>
      </c>
      <c r="J24" s="35">
        <v>2839795</v>
      </c>
      <c r="K24" s="35">
        <v>-1348000</v>
      </c>
      <c r="L24" s="63">
        <v>1491795</v>
      </c>
    </row>
    <row r="25" spans="1:12" ht="15" customHeight="1">
      <c r="A25" s="87"/>
      <c r="B25" s="39" t="s">
        <v>319</v>
      </c>
      <c r="C25" s="35">
        <v>0</v>
      </c>
      <c r="D25" s="35">
        <v>0</v>
      </c>
      <c r="E25" s="35">
        <v>0</v>
      </c>
      <c r="F25" s="63">
        <v>0</v>
      </c>
      <c r="G25" s="62"/>
      <c r="H25" s="49" t="s">
        <v>455</v>
      </c>
      <c r="I25" s="35">
        <v>0</v>
      </c>
      <c r="J25" s="35">
        <v>0</v>
      </c>
      <c r="K25" s="35">
        <v>0</v>
      </c>
      <c r="L25" s="63">
        <v>0</v>
      </c>
    </row>
    <row r="26" spans="1:12" ht="15" customHeight="1">
      <c r="A26" s="87"/>
      <c r="B26" s="39" t="s">
        <v>320</v>
      </c>
      <c r="C26" s="35">
        <v>0</v>
      </c>
      <c r="D26" s="35">
        <v>0</v>
      </c>
      <c r="E26" s="35">
        <v>0</v>
      </c>
      <c r="F26" s="63">
        <v>0</v>
      </c>
      <c r="G26" s="62"/>
      <c r="H26" s="43" t="s">
        <v>456</v>
      </c>
      <c r="I26" s="35">
        <v>0</v>
      </c>
      <c r="J26" s="35">
        <v>0</v>
      </c>
      <c r="K26" s="35">
        <v>0</v>
      </c>
      <c r="L26" s="63">
        <v>0</v>
      </c>
    </row>
    <row r="27" spans="1:12" s="182" customFormat="1" ht="15" customHeight="1">
      <c r="A27" s="87"/>
      <c r="B27" s="57"/>
      <c r="C27" s="76"/>
      <c r="D27" s="76"/>
      <c r="E27" s="76"/>
      <c r="F27" s="77"/>
      <c r="G27" s="62"/>
      <c r="H27" s="43" t="s">
        <v>457</v>
      </c>
      <c r="I27" s="35">
        <v>0</v>
      </c>
      <c r="J27" s="35">
        <v>0</v>
      </c>
      <c r="K27" s="35">
        <v>0</v>
      </c>
      <c r="L27" s="63">
        <v>0</v>
      </c>
    </row>
    <row r="28" spans="1:12" s="182" customFormat="1" ht="15" customHeight="1">
      <c r="A28" s="88" t="s">
        <v>321</v>
      </c>
      <c r="B28" s="81"/>
      <c r="C28" s="54">
        <f>SUM(C23:C27)</f>
        <v>0</v>
      </c>
      <c r="D28" s="54">
        <f>SUM(D23:D27)</f>
        <v>2966261</v>
      </c>
      <c r="E28" s="54">
        <f>SUM(E23:E27)</f>
        <v>-968546</v>
      </c>
      <c r="F28" s="54">
        <f>SUM(F23:F27)</f>
        <v>1997715</v>
      </c>
      <c r="G28" s="730" t="s">
        <v>322</v>
      </c>
      <c r="H28" s="731"/>
      <c r="I28" s="58">
        <f>SUM(I23:I27)</f>
        <v>4890000</v>
      </c>
      <c r="J28" s="58">
        <f>SUM(J23:J27)</f>
        <v>4898119</v>
      </c>
      <c r="K28" s="58">
        <f>SUM(K23:K27)</f>
        <v>-2667249</v>
      </c>
      <c r="L28" s="71">
        <f>SUM(L23:L27)</f>
        <v>2230870</v>
      </c>
    </row>
    <row r="29" spans="1:12" ht="15" customHeight="1">
      <c r="A29" s="89"/>
      <c r="B29" s="50"/>
      <c r="C29" s="40"/>
      <c r="D29" s="40"/>
      <c r="E29" s="40"/>
      <c r="F29" s="67"/>
      <c r="G29" s="32"/>
      <c r="H29" s="33"/>
      <c r="I29" s="44"/>
      <c r="J29" s="44"/>
      <c r="K29" s="44"/>
      <c r="L29" s="70"/>
    </row>
    <row r="30" spans="1:12" ht="15" customHeight="1">
      <c r="A30" s="88" t="s">
        <v>330</v>
      </c>
      <c r="B30" s="50"/>
      <c r="C30" s="40"/>
      <c r="D30" s="40"/>
      <c r="E30" s="40"/>
      <c r="F30" s="67"/>
      <c r="G30" s="732" t="s">
        <v>323</v>
      </c>
      <c r="H30" s="717"/>
      <c r="I30" s="44"/>
      <c r="J30" s="44"/>
      <c r="K30" s="44"/>
      <c r="L30" s="70"/>
    </row>
    <row r="31" spans="1:12" ht="15" customHeight="1">
      <c r="A31" s="83" t="s">
        <v>99</v>
      </c>
      <c r="B31" s="48" t="s">
        <v>305</v>
      </c>
      <c r="C31" s="40"/>
      <c r="D31" s="40"/>
      <c r="E31" s="40"/>
      <c r="F31" s="67"/>
      <c r="G31" s="62" t="s">
        <v>99</v>
      </c>
      <c r="H31" s="48" t="s">
        <v>305</v>
      </c>
      <c r="I31" s="35"/>
      <c r="J31" s="35"/>
      <c r="K31" s="35"/>
      <c r="L31" s="63"/>
    </row>
    <row r="32" spans="1:12" ht="15" customHeight="1">
      <c r="A32" s="87"/>
      <c r="B32" s="72" t="s">
        <v>331</v>
      </c>
      <c r="C32" s="73">
        <v>4390000</v>
      </c>
      <c r="D32" s="73">
        <v>4390000</v>
      </c>
      <c r="E32" s="73">
        <v>0</v>
      </c>
      <c r="F32" s="74">
        <v>4390000</v>
      </c>
      <c r="G32" s="62"/>
      <c r="H32" s="43"/>
      <c r="I32" s="38"/>
      <c r="J32" s="38"/>
      <c r="K32" s="38"/>
      <c r="L32" s="69"/>
    </row>
    <row r="33" spans="1:12" ht="36.75" customHeight="1">
      <c r="A33" s="83"/>
      <c r="B33" s="184" t="s">
        <v>401</v>
      </c>
      <c r="C33" s="35">
        <v>0</v>
      </c>
      <c r="D33" s="35">
        <v>0</v>
      </c>
      <c r="E33" s="44">
        <v>0</v>
      </c>
      <c r="F33" s="70">
        <v>0</v>
      </c>
      <c r="G33" s="62"/>
      <c r="H33" s="184" t="s">
        <v>458</v>
      </c>
      <c r="I33" s="35">
        <v>0</v>
      </c>
      <c r="J33" s="35">
        <v>0</v>
      </c>
      <c r="K33" s="35">
        <v>0</v>
      </c>
      <c r="L33" s="63">
        <v>0</v>
      </c>
    </row>
    <row r="34" spans="1:12" ht="15" customHeight="1">
      <c r="A34" s="87"/>
      <c r="B34" s="51"/>
      <c r="C34" s="42"/>
      <c r="D34" s="42"/>
      <c r="E34" s="42"/>
      <c r="F34" s="65"/>
      <c r="G34" s="62"/>
      <c r="H34" s="41"/>
      <c r="I34" s="35"/>
      <c r="J34" s="35"/>
      <c r="K34" s="35"/>
      <c r="L34" s="63"/>
    </row>
    <row r="35" spans="1:12" ht="15" customHeight="1">
      <c r="A35" s="719" t="s">
        <v>324</v>
      </c>
      <c r="B35" s="716"/>
      <c r="C35" s="54">
        <f>SUM(C32:C34)</f>
        <v>4390000</v>
      </c>
      <c r="D35" s="54">
        <f>SUM(D32:D34)</f>
        <v>4390000</v>
      </c>
      <c r="E35" s="54">
        <f>SUM(E32:E34)</f>
        <v>0</v>
      </c>
      <c r="F35" s="54">
        <f>SUM(F32:F34)</f>
        <v>4390000</v>
      </c>
      <c r="G35" s="715" t="s">
        <v>323</v>
      </c>
      <c r="H35" s="716"/>
      <c r="I35" s="58">
        <f>SUM(I33:I34)</f>
        <v>0</v>
      </c>
      <c r="J35" s="58">
        <f>SUM(J33:J34)</f>
        <v>0</v>
      </c>
      <c r="K35" s="58">
        <f>SUM(K33:K34)</f>
        <v>0</v>
      </c>
      <c r="L35" s="71">
        <f>SUM(L33:L34)</f>
        <v>0</v>
      </c>
    </row>
    <row r="36" spans="1:12" ht="15" customHeight="1">
      <c r="A36" s="90"/>
      <c r="B36" s="62"/>
      <c r="C36" s="40"/>
      <c r="D36" s="40"/>
      <c r="E36" s="40"/>
      <c r="F36" s="67"/>
      <c r="G36" s="75"/>
      <c r="H36" s="75"/>
      <c r="I36" s="44"/>
      <c r="J36" s="44"/>
      <c r="K36" s="44"/>
      <c r="L36" s="70"/>
    </row>
    <row r="37" spans="1:12" s="29" customFormat="1" ht="17.25">
      <c r="A37" s="725" t="s">
        <v>325</v>
      </c>
      <c r="B37" s="726"/>
      <c r="C37" s="183">
        <f>C28+C35</f>
        <v>4390000</v>
      </c>
      <c r="D37" s="183">
        <f>D28+D35</f>
        <v>7356261</v>
      </c>
      <c r="E37" s="183">
        <f>E28+E35</f>
        <v>-968546</v>
      </c>
      <c r="F37" s="183">
        <f>F28+F35</f>
        <v>6387715</v>
      </c>
      <c r="G37" s="733" t="s">
        <v>332</v>
      </c>
      <c r="H37" s="726"/>
      <c r="I37" s="180">
        <f>I28+I35</f>
        <v>4890000</v>
      </c>
      <c r="J37" s="180">
        <f>J28+J35</f>
        <v>4898119</v>
      </c>
      <c r="K37" s="180">
        <f>K28+K35</f>
        <v>-2667249</v>
      </c>
      <c r="L37" s="181">
        <f>L28+L35</f>
        <v>2230870</v>
      </c>
    </row>
    <row r="38" spans="1:12" s="29" customFormat="1" ht="16.5" thickBot="1">
      <c r="A38" s="574"/>
      <c r="B38" s="575"/>
      <c r="C38" s="576"/>
      <c r="D38" s="576"/>
      <c r="E38" s="576"/>
      <c r="F38" s="577"/>
      <c r="G38" s="578"/>
      <c r="H38" s="578"/>
      <c r="I38" s="579"/>
      <c r="J38" s="579"/>
      <c r="K38" s="579"/>
      <c r="L38" s="580"/>
    </row>
    <row r="39" spans="1:12" s="29" customFormat="1" ht="19.5" thickBot="1">
      <c r="A39" s="723" t="s">
        <v>326</v>
      </c>
      <c r="B39" s="724"/>
      <c r="C39" s="582">
        <f>C18+C37</f>
        <v>33808258</v>
      </c>
      <c r="D39" s="582">
        <f>D18+D37</f>
        <v>37356744</v>
      </c>
      <c r="E39" s="582">
        <f>E18+E37</f>
        <v>-891883</v>
      </c>
      <c r="F39" s="582">
        <f>F18+F37</f>
        <v>36464861</v>
      </c>
      <c r="G39" s="583"/>
      <c r="H39" s="581" t="s">
        <v>327</v>
      </c>
      <c r="I39" s="582">
        <f>I18+I37</f>
        <v>33808258</v>
      </c>
      <c r="J39" s="582">
        <f>J18+J37</f>
        <v>37356744</v>
      </c>
      <c r="K39" s="582">
        <f>K18+K37</f>
        <v>-891883</v>
      </c>
      <c r="L39" s="614">
        <f>L18+L37</f>
        <v>36464861</v>
      </c>
    </row>
    <row r="40" spans="1:12" s="29" customFormat="1" ht="14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s="29" customFormat="1" ht="14.25">
      <c r="A41" s="79"/>
      <c r="B41" s="80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1:12" s="29" customFormat="1" ht="14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15" customHeight="1">
      <c r="A46" s="30"/>
      <c r="B46" s="30"/>
      <c r="C46" s="30"/>
      <c r="D46" s="30"/>
      <c r="E46" s="30"/>
      <c r="F46" s="30"/>
      <c r="G46" s="30"/>
      <c r="H46" s="31"/>
      <c r="I46" s="30"/>
      <c r="J46" s="30"/>
      <c r="K46" s="30"/>
      <c r="L46" s="30"/>
    </row>
    <row r="47" spans="1:12" ht="1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1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ht="1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1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2" s="182" customFormat="1" ht="1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1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 s="182" customFormat="1" ht="1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="30" customFormat="1" ht="12.75"/>
    <row r="56" spans="1:12" ht="1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="30" customFormat="1" ht="12.75"/>
    <row r="58" s="30" customFormat="1" ht="12.75"/>
    <row r="59" s="30" customFormat="1" ht="12.75"/>
    <row r="60" s="30" customFormat="1" ht="12.75"/>
    <row r="61" s="30" customFormat="1" ht="12.75"/>
    <row r="62" s="30" customFormat="1" ht="12.75"/>
    <row r="63" s="30" customFormat="1" ht="12.75"/>
    <row r="64" s="30" customFormat="1" ht="12.75"/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  <row r="101" s="30" customFormat="1" ht="12.75"/>
    <row r="102" s="30" customFormat="1" ht="12.75"/>
    <row r="103" s="30" customFormat="1" ht="12.75"/>
    <row r="104" s="30" customFormat="1" ht="12.75"/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  <row r="121" s="30" customFormat="1" ht="12.75"/>
    <row r="122" s="30" customFormat="1" ht="12.75"/>
    <row r="123" s="30" customFormat="1" ht="12.75"/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  <row r="135" s="30" customFormat="1" ht="12.75"/>
    <row r="136" s="30" customFormat="1" ht="12.75"/>
    <row r="137" s="30" customFormat="1" ht="12.75"/>
    <row r="138" s="30" customFormat="1" ht="12.75"/>
    <row r="139" s="30" customFormat="1" ht="12.75"/>
    <row r="140" s="30" customFormat="1" ht="12.75"/>
    <row r="141" s="30" customFormat="1" ht="12.75"/>
    <row r="142" s="30" customFormat="1" ht="12.75"/>
    <row r="143" s="30" customFormat="1" ht="12.75"/>
    <row r="144" s="30" customFormat="1" ht="12.75"/>
    <row r="145" s="30" customFormat="1" ht="12.75"/>
    <row r="146" s="30" customFormat="1" ht="12.75"/>
    <row r="147" s="30" customFormat="1" ht="12.75"/>
    <row r="148" s="30" customFormat="1" ht="12.75"/>
    <row r="149" s="30" customFormat="1" ht="12.75"/>
    <row r="150" s="30" customFormat="1" ht="12.75"/>
    <row r="151" s="30" customFormat="1" ht="12.75"/>
    <row r="152" s="30" customFormat="1" ht="12.75"/>
    <row r="153" s="30" customFormat="1" ht="12.75"/>
    <row r="154" s="30" customFormat="1" ht="12.75"/>
    <row r="155" s="30" customFormat="1" ht="12.75"/>
    <row r="156" s="30" customFormat="1" ht="12.75"/>
    <row r="157" s="30" customFormat="1" ht="12.75"/>
    <row r="158" s="30" customFormat="1" ht="12.75"/>
    <row r="159" s="30" customFormat="1" ht="12.75"/>
    <row r="160" s="30" customFormat="1" ht="12.75"/>
    <row r="161" s="30" customFormat="1" ht="12.75"/>
    <row r="162" s="30" customFormat="1" ht="12.75"/>
    <row r="163" s="30" customFormat="1" ht="12.75"/>
    <row r="164" s="30" customFormat="1" ht="12.75"/>
    <row r="165" s="30" customFormat="1" ht="12.75"/>
    <row r="166" s="30" customFormat="1" ht="12.75"/>
    <row r="167" s="30" customFormat="1" ht="12.75"/>
    <row r="168" s="30" customFormat="1" ht="12.75"/>
    <row r="169" s="30" customFormat="1" ht="12.75"/>
    <row r="170" s="30" customFormat="1" ht="12.75"/>
    <row r="171" s="30" customFormat="1" ht="12.75"/>
    <row r="172" s="30" customFormat="1" ht="12.75"/>
    <row r="173" s="30" customFormat="1" ht="12.75"/>
    <row r="174" s="30" customFormat="1" ht="12.75"/>
    <row r="175" s="30" customFormat="1" ht="12.75"/>
    <row r="176" s="30" customFormat="1" ht="12.75"/>
    <row r="177" s="30" customFormat="1" ht="12.75"/>
    <row r="178" s="30" customFormat="1" ht="12.75"/>
    <row r="179" s="30" customFormat="1" ht="12.75"/>
    <row r="180" s="30" customFormat="1" ht="12.75"/>
    <row r="181" s="30" customFormat="1" ht="12.75"/>
    <row r="182" s="30" customFormat="1" ht="12.75"/>
    <row r="183" s="30" customFormat="1" ht="12.75"/>
    <row r="184" s="30" customFormat="1" ht="12.75"/>
    <row r="185" s="30" customFormat="1" ht="12.75"/>
    <row r="186" s="30" customFormat="1" ht="12.75"/>
    <row r="187" s="30" customFormat="1" ht="12.75"/>
    <row r="188" s="30" customFormat="1" ht="12.75"/>
    <row r="189" s="30" customFormat="1" ht="12.75"/>
    <row r="190" s="30" customFormat="1" ht="12.75"/>
    <row r="191" s="30" customFormat="1" ht="12.75"/>
    <row r="192" s="30" customFormat="1" ht="12.75"/>
    <row r="193" s="30" customFormat="1" ht="12.75"/>
    <row r="194" s="30" customFormat="1" ht="12.75"/>
    <row r="195" s="30" customFormat="1" ht="12.75"/>
    <row r="196" s="30" customFormat="1" ht="12.75"/>
    <row r="197" s="30" customFormat="1" ht="12.75"/>
    <row r="198" s="30" customFormat="1" ht="12.75"/>
    <row r="199" s="30" customFormat="1" ht="12.75"/>
    <row r="200" s="30" customFormat="1" ht="12.75"/>
    <row r="201" s="30" customFormat="1" ht="12.75"/>
    <row r="202" s="30" customFormat="1" ht="12.75"/>
    <row r="203" s="30" customFormat="1" ht="12.75"/>
    <row r="204" s="30" customFormat="1" ht="12.75"/>
    <row r="205" s="30" customFormat="1" ht="12.75"/>
    <row r="206" s="30" customFormat="1" ht="12.75"/>
    <row r="207" s="30" customFormat="1" ht="12.75"/>
    <row r="208" s="30" customFormat="1" ht="12.75"/>
    <row r="209" s="30" customFormat="1" ht="12.75"/>
    <row r="210" s="30" customFormat="1" ht="12.75"/>
    <row r="211" s="30" customFormat="1" ht="12.75"/>
    <row r="212" spans="1:12" s="30" customFormat="1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1:12" s="30" customFormat="1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1:12" s="30" customFormat="1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1:12" s="30" customFormat="1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1:12" s="30" customFormat="1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1:12" s="30" customFormat="1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1:12" s="30" customFormat="1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1:12" s="30" customFormat="1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1:12" s="30" customFormat="1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1:12" s="30" customFormat="1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1:12" s="30" customFormat="1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1:12" s="30" customFormat="1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1:12" s="30" customFormat="1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1:12" s="30" customFormat="1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1:12" s="30" customFormat="1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</sheetData>
  <sheetProtection/>
  <mergeCells count="22">
    <mergeCell ref="A1:L1"/>
    <mergeCell ref="A2:L2"/>
    <mergeCell ref="G16:H16"/>
    <mergeCell ref="K4:L4"/>
    <mergeCell ref="A6:F6"/>
    <mergeCell ref="G6:L6"/>
    <mergeCell ref="A39:B39"/>
    <mergeCell ref="A37:B37"/>
    <mergeCell ref="A18:B18"/>
    <mergeCell ref="G18:H18"/>
    <mergeCell ref="A21:B21"/>
    <mergeCell ref="G21:H21"/>
    <mergeCell ref="A35:B35"/>
    <mergeCell ref="G28:H28"/>
    <mergeCell ref="G30:H30"/>
    <mergeCell ref="G37:H37"/>
    <mergeCell ref="G35:H35"/>
    <mergeCell ref="G20:H20"/>
    <mergeCell ref="A14:B14"/>
    <mergeCell ref="A16:B16"/>
    <mergeCell ref="G14:H14"/>
    <mergeCell ref="A20:B20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70" r:id="rId1"/>
  <rowBreaks count="1" manualBreakCount="1">
    <brk id="1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C1">
      <selection activeCell="C6" sqref="C6"/>
    </sheetView>
  </sheetViews>
  <sheetFormatPr defaultColWidth="8.00390625" defaultRowHeight="12.75"/>
  <cols>
    <col min="1" max="1" width="9.8515625" style="207" hidden="1" customWidth="1"/>
    <col min="2" max="2" width="3.28125" style="207" hidden="1" customWidth="1"/>
    <col min="3" max="3" width="54.28125" style="207" customWidth="1"/>
    <col min="4" max="7" width="13.57421875" style="207" customWidth="1"/>
    <col min="8" max="8" width="51.421875" style="207" customWidth="1"/>
    <col min="9" max="11" width="13.57421875" style="207" customWidth="1"/>
    <col min="12" max="12" width="12.7109375" style="207" customWidth="1"/>
    <col min="13" max="16384" width="8.00390625" style="207" customWidth="1"/>
  </cols>
  <sheetData>
    <row r="1" spans="3:12" ht="30" customHeight="1">
      <c r="C1" s="812" t="s">
        <v>441</v>
      </c>
      <c r="D1" s="812"/>
      <c r="E1" s="812"/>
      <c r="F1" s="812"/>
      <c r="G1" s="812"/>
      <c r="H1" s="812"/>
      <c r="I1" s="812"/>
      <c r="J1" s="812"/>
      <c r="K1" s="812"/>
      <c r="L1" s="812"/>
    </row>
    <row r="2" spans="3:12" ht="30" customHeight="1">
      <c r="C2" s="812" t="s">
        <v>423</v>
      </c>
      <c r="D2" s="812"/>
      <c r="E2" s="812"/>
      <c r="F2" s="812"/>
      <c r="G2" s="812"/>
      <c r="H2" s="812"/>
      <c r="I2" s="812"/>
      <c r="J2" s="812"/>
      <c r="K2" s="812"/>
      <c r="L2" s="812"/>
    </row>
    <row r="3" spans="3:12" ht="17.25" customHeight="1">
      <c r="C3" s="812" t="s">
        <v>396</v>
      </c>
      <c r="D3" s="812"/>
      <c r="E3" s="812"/>
      <c r="F3" s="812"/>
      <c r="G3" s="812"/>
      <c r="H3" s="812"/>
      <c r="I3" s="812"/>
      <c r="J3" s="812"/>
      <c r="K3" s="812"/>
      <c r="L3" s="812"/>
    </row>
    <row r="4" spans="3:12" ht="17.25" customHeight="1">
      <c r="C4" s="827" t="s">
        <v>694</v>
      </c>
      <c r="D4" s="828"/>
      <c r="E4" s="828"/>
      <c r="F4" s="828"/>
      <c r="G4" s="208"/>
      <c r="H4" s="208"/>
      <c r="I4" s="208"/>
      <c r="J4" s="208"/>
      <c r="K4" s="208"/>
      <c r="L4" s="209"/>
    </row>
    <row r="5" spans="3:12" ht="19.5" customHeight="1" thickBot="1">
      <c r="C5" s="826" t="s">
        <v>695</v>
      </c>
      <c r="D5" s="123"/>
      <c r="E5" s="124"/>
      <c r="F5" s="170"/>
      <c r="H5" s="210"/>
      <c r="I5" s="210"/>
      <c r="J5" s="210"/>
      <c r="K5" s="210"/>
      <c r="L5" s="211" t="s">
        <v>424</v>
      </c>
    </row>
    <row r="6" spans="1:12" ht="42" customHeight="1" thickBot="1">
      <c r="A6" s="212" t="s">
        <v>425</v>
      </c>
      <c r="B6" s="260" t="s">
        <v>426</v>
      </c>
      <c r="C6" s="692" t="s">
        <v>427</v>
      </c>
      <c r="D6" s="693" t="s">
        <v>397</v>
      </c>
      <c r="E6" s="696" t="s">
        <v>606</v>
      </c>
      <c r="F6" s="697" t="s">
        <v>669</v>
      </c>
      <c r="G6" s="696" t="s">
        <v>670</v>
      </c>
      <c r="H6" s="692" t="s">
        <v>428</v>
      </c>
      <c r="I6" s="693" t="s">
        <v>397</v>
      </c>
      <c r="J6" s="696" t="s">
        <v>606</v>
      </c>
      <c r="K6" s="697" t="s">
        <v>669</v>
      </c>
      <c r="L6" s="696" t="s">
        <v>670</v>
      </c>
    </row>
    <row r="7" spans="1:12" s="214" customFormat="1" ht="10.5">
      <c r="A7" s="213">
        <v>1</v>
      </c>
      <c r="B7" s="261">
        <v>2</v>
      </c>
      <c r="C7" s="690" t="s">
        <v>99</v>
      </c>
      <c r="D7" s="691" t="s">
        <v>100</v>
      </c>
      <c r="E7" s="270" t="s">
        <v>101</v>
      </c>
      <c r="F7" s="276" t="s">
        <v>102</v>
      </c>
      <c r="G7" s="270" t="s">
        <v>103</v>
      </c>
      <c r="H7" s="694" t="s">
        <v>365</v>
      </c>
      <c r="I7" s="691" t="s">
        <v>382</v>
      </c>
      <c r="J7" s="270" t="s">
        <v>447</v>
      </c>
      <c r="K7" s="270" t="s">
        <v>448</v>
      </c>
      <c r="L7" s="289" t="s">
        <v>605</v>
      </c>
    </row>
    <row r="8" spans="1:12" ht="25.5" customHeight="1">
      <c r="A8" s="215" t="s">
        <v>429</v>
      </c>
      <c r="B8" s="262" t="s">
        <v>430</v>
      </c>
      <c r="C8" s="265" t="s">
        <v>445</v>
      </c>
      <c r="D8" s="271">
        <v>2985000</v>
      </c>
      <c r="E8" s="271">
        <v>889778</v>
      </c>
      <c r="F8" s="277">
        <v>-150703</v>
      </c>
      <c r="G8" s="271">
        <v>739075</v>
      </c>
      <c r="H8" s="283" t="s">
        <v>452</v>
      </c>
      <c r="I8" s="286">
        <v>0</v>
      </c>
      <c r="J8" s="271">
        <v>425920</v>
      </c>
      <c r="K8" s="271">
        <v>0</v>
      </c>
      <c r="L8" s="290">
        <v>425920</v>
      </c>
    </row>
    <row r="9" spans="1:12" ht="15" customHeight="1">
      <c r="A9" s="215" t="s">
        <v>429</v>
      </c>
      <c r="B9" s="262" t="s">
        <v>430</v>
      </c>
      <c r="C9" s="266" t="s">
        <v>421</v>
      </c>
      <c r="D9" s="272">
        <v>1905000</v>
      </c>
      <c r="E9" s="272">
        <v>1348000</v>
      </c>
      <c r="F9" s="277">
        <v>-1348000</v>
      </c>
      <c r="G9" s="272">
        <v>0</v>
      </c>
      <c r="H9" s="283" t="s">
        <v>462</v>
      </c>
      <c r="I9" s="286">
        <v>0</v>
      </c>
      <c r="J9" s="271">
        <v>968546</v>
      </c>
      <c r="K9" s="271">
        <v>-968546</v>
      </c>
      <c r="L9" s="291">
        <v>0</v>
      </c>
    </row>
    <row r="10" spans="1:12" ht="25.5" customHeight="1">
      <c r="A10" s="215" t="s">
        <v>431</v>
      </c>
      <c r="B10" s="262" t="s">
        <v>432</v>
      </c>
      <c r="C10" s="383" t="s">
        <v>463</v>
      </c>
      <c r="D10" s="385">
        <v>0</v>
      </c>
      <c r="E10" s="571">
        <v>1168546</v>
      </c>
      <c r="F10" s="386">
        <v>-1168546</v>
      </c>
      <c r="G10" s="384">
        <v>0</v>
      </c>
      <c r="H10" s="283" t="s">
        <v>668</v>
      </c>
      <c r="I10" s="286">
        <v>0</v>
      </c>
      <c r="J10" s="617">
        <v>80000</v>
      </c>
      <c r="K10" s="617">
        <v>0</v>
      </c>
      <c r="L10" s="617">
        <v>80000</v>
      </c>
    </row>
    <row r="11" spans="1:12" ht="27" customHeight="1">
      <c r="A11" s="215" t="s">
        <v>433</v>
      </c>
      <c r="B11" s="262" t="s">
        <v>434</v>
      </c>
      <c r="C11" s="268" t="s">
        <v>609</v>
      </c>
      <c r="D11" s="385">
        <v>0</v>
      </c>
      <c r="E11" s="385">
        <v>1278204</v>
      </c>
      <c r="F11" s="384">
        <v>0</v>
      </c>
      <c r="G11" s="384">
        <v>1278204</v>
      </c>
      <c r="H11" s="635" t="s">
        <v>608</v>
      </c>
      <c r="I11" s="286">
        <v>0</v>
      </c>
      <c r="J11" s="617">
        <v>1491795</v>
      </c>
      <c r="K11" s="617">
        <v>0</v>
      </c>
      <c r="L11" s="617">
        <v>1491795</v>
      </c>
    </row>
    <row r="12" spans="1:12" ht="15" customHeight="1">
      <c r="A12" s="215" t="s">
        <v>429</v>
      </c>
      <c r="B12" s="262" t="s">
        <v>435</v>
      </c>
      <c r="C12" s="268" t="s">
        <v>610</v>
      </c>
      <c r="D12" s="385">
        <v>0</v>
      </c>
      <c r="E12" s="385">
        <v>183591</v>
      </c>
      <c r="F12" s="384">
        <v>0</v>
      </c>
      <c r="G12" s="384">
        <v>183591</v>
      </c>
      <c r="H12" s="283"/>
      <c r="I12" s="286"/>
      <c r="J12" s="286"/>
      <c r="K12" s="286"/>
      <c r="L12" s="291"/>
    </row>
    <row r="13" spans="1:12" ht="12.75">
      <c r="A13" s="215" t="s">
        <v>433</v>
      </c>
      <c r="B13" s="262" t="s">
        <v>434</v>
      </c>
      <c r="C13" s="267" t="s">
        <v>611</v>
      </c>
      <c r="D13" s="385">
        <v>0</v>
      </c>
      <c r="E13" s="385">
        <v>30000</v>
      </c>
      <c r="F13" s="384">
        <v>0</v>
      </c>
      <c r="G13" s="384">
        <v>30000</v>
      </c>
      <c r="H13" s="283"/>
      <c r="I13" s="286"/>
      <c r="J13" s="286"/>
      <c r="K13" s="286"/>
      <c r="L13" s="291"/>
    </row>
    <row r="14" spans="1:12" ht="16.5" customHeight="1">
      <c r="A14" s="216">
        <v>999000</v>
      </c>
      <c r="B14" s="262" t="s">
        <v>435</v>
      </c>
      <c r="C14" s="267"/>
      <c r="D14" s="273"/>
      <c r="E14" s="273"/>
      <c r="F14" s="278"/>
      <c r="G14" s="271"/>
      <c r="H14" s="284"/>
      <c r="I14" s="287"/>
      <c r="J14" s="287"/>
      <c r="K14" s="287"/>
      <c r="L14" s="291"/>
    </row>
    <row r="15" spans="1:12" ht="12.75">
      <c r="A15" s="215" t="s">
        <v>436</v>
      </c>
      <c r="B15" s="262" t="s">
        <v>437</v>
      </c>
      <c r="C15" s="267"/>
      <c r="D15" s="273"/>
      <c r="E15" s="273"/>
      <c r="F15" s="278"/>
      <c r="G15" s="271"/>
      <c r="H15" s="283"/>
      <c r="I15" s="286"/>
      <c r="J15" s="286"/>
      <c r="K15" s="286"/>
      <c r="L15" s="290"/>
    </row>
    <row r="16" spans="1:12" ht="12.75">
      <c r="A16" s="215" t="s">
        <v>438</v>
      </c>
      <c r="B16" s="262" t="s">
        <v>439</v>
      </c>
      <c r="C16" s="267"/>
      <c r="D16" s="273"/>
      <c r="E16" s="273"/>
      <c r="F16" s="278"/>
      <c r="G16" s="271"/>
      <c r="H16" s="283"/>
      <c r="I16" s="286"/>
      <c r="J16" s="286"/>
      <c r="K16" s="286"/>
      <c r="L16" s="290"/>
    </row>
    <row r="17" spans="1:12" ht="15" customHeight="1">
      <c r="A17" s="215" t="s">
        <v>429</v>
      </c>
      <c r="B17" s="262" t="s">
        <v>440</v>
      </c>
      <c r="C17" s="268"/>
      <c r="D17" s="274"/>
      <c r="E17" s="274"/>
      <c r="F17" s="279"/>
      <c r="G17" s="281"/>
      <c r="H17" s="285"/>
      <c r="I17" s="288"/>
      <c r="J17" s="288"/>
      <c r="K17" s="288"/>
      <c r="L17" s="290"/>
    </row>
    <row r="18" spans="1:12" ht="15" customHeight="1" thickBot="1">
      <c r="A18" s="217"/>
      <c r="B18" s="263"/>
      <c r="C18" s="269"/>
      <c r="D18" s="275"/>
      <c r="E18" s="275"/>
      <c r="F18" s="280"/>
      <c r="G18" s="282"/>
      <c r="H18" s="285"/>
      <c r="I18" s="288"/>
      <c r="J18" s="288"/>
      <c r="K18" s="288"/>
      <c r="L18" s="292"/>
    </row>
    <row r="19" spans="1:12" ht="13.5" thickBot="1">
      <c r="A19" s="218"/>
      <c r="B19" s="264"/>
      <c r="C19" s="589"/>
      <c r="D19" s="590">
        <f>SUM(D8:D17)</f>
        <v>4890000</v>
      </c>
      <c r="E19" s="590">
        <f>SUM(E8:E17)</f>
        <v>4898119</v>
      </c>
      <c r="F19" s="591">
        <f>SUM(F8:F17)</f>
        <v>-2667249</v>
      </c>
      <c r="G19" s="590">
        <f>SUM(G8:G17)</f>
        <v>2230870</v>
      </c>
      <c r="H19" s="592"/>
      <c r="I19" s="590">
        <f>SUM(I8:I17)</f>
        <v>0</v>
      </c>
      <c r="J19" s="590">
        <f>SUM(J8:J17)</f>
        <v>2966261</v>
      </c>
      <c r="K19" s="590">
        <f>SUM(K8:K17)</f>
        <v>-968546</v>
      </c>
      <c r="L19" s="590">
        <f>SUM(L8:L17)</f>
        <v>1997715</v>
      </c>
    </row>
    <row r="20" spans="1:2" ht="12.75">
      <c r="A20" s="218"/>
      <c r="B20" s="219"/>
    </row>
    <row r="21" spans="1:2" ht="12.75">
      <c r="A21" s="218"/>
      <c r="B21" s="219"/>
    </row>
    <row r="22" spans="1:2" ht="13.5" thickBot="1">
      <c r="A22" s="221" t="s">
        <v>418</v>
      </c>
      <c r="B22" s="220"/>
    </row>
  </sheetData>
  <sheetProtection/>
  <mergeCells count="4">
    <mergeCell ref="C1:L1"/>
    <mergeCell ref="C2:L2"/>
    <mergeCell ref="C3:L3"/>
    <mergeCell ref="C4:F4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6" r:id="rId1"/>
  <headerFooter alignWithMargins="0">
    <oddHeader>&amp;C&amp;"Times New Roman CE,Félkövér"&amp;12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BH62"/>
  <sheetViews>
    <sheetView view="pageBreakPreview" zoomScale="80" zoomScaleNormal="80" zoomScaleSheetLayoutView="80" zoomScalePageLayoutView="0" workbookViewId="0" topLeftCell="A1">
      <selection activeCell="X58" sqref="X58"/>
    </sheetView>
  </sheetViews>
  <sheetFormatPr defaultColWidth="9.140625" defaultRowHeight="12.75"/>
  <cols>
    <col min="1" max="1" width="11.140625" style="28" customWidth="1"/>
    <col min="2" max="2" width="51.00390625" style="28" customWidth="1"/>
    <col min="3" max="3" width="7.421875" style="473" customWidth="1"/>
    <col min="4" max="4" width="9.57421875" style="473" customWidth="1"/>
    <col min="5" max="5" width="11.8515625" style="473" customWidth="1"/>
    <col min="6" max="6" width="12.140625" style="28" customWidth="1"/>
    <col min="7" max="7" width="13.421875" style="28" customWidth="1"/>
    <col min="8" max="8" width="12.7109375" style="28" customWidth="1"/>
    <col min="9" max="9" width="11.8515625" style="28" customWidth="1"/>
    <col min="10" max="10" width="12.7109375" style="28" customWidth="1"/>
    <col min="11" max="11" width="12.421875" style="28" customWidth="1"/>
    <col min="12" max="12" width="10.421875" style="28" customWidth="1"/>
    <col min="13" max="13" width="13.28125" style="28" customWidth="1"/>
    <col min="14" max="14" width="11.140625" style="28" customWidth="1"/>
    <col min="15" max="15" width="13.28125" style="28" customWidth="1"/>
    <col min="16" max="16" width="11.8515625" style="28" customWidth="1"/>
    <col min="17" max="17" width="10.7109375" style="28" customWidth="1"/>
    <col min="18" max="18" width="10.8515625" style="28" customWidth="1"/>
    <col min="19" max="19" width="10.57421875" style="28" customWidth="1"/>
    <col min="20" max="20" width="15.00390625" style="28" customWidth="1"/>
    <col min="21" max="21" width="18.140625" style="28" customWidth="1"/>
    <col min="22" max="22" width="6.140625" style="28" customWidth="1"/>
    <col min="23" max="23" width="6.7109375" style="28" customWidth="1"/>
    <col min="24" max="24" width="45.140625" style="28" customWidth="1"/>
    <col min="25" max="25" width="10.7109375" style="28" customWidth="1"/>
    <col min="26" max="26" width="12.8515625" style="28" customWidth="1"/>
    <col min="27" max="30" width="10.7109375" style="28" customWidth="1"/>
    <col min="31" max="33" width="12.57421875" style="28" customWidth="1"/>
    <col min="34" max="35" width="6.8515625" style="28" customWidth="1"/>
    <col min="36" max="36" width="8.57421875" style="28" customWidth="1"/>
    <col min="37" max="16384" width="9.140625" style="28" customWidth="1"/>
  </cols>
  <sheetData>
    <row r="1" spans="1:21" s="162" customFormat="1" ht="15.75">
      <c r="A1" s="748" t="s">
        <v>592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</row>
    <row r="2" spans="3:21" s="162" customFormat="1" ht="14.25">
      <c r="C2" s="167"/>
      <c r="D2" s="167"/>
      <c r="E2" s="167"/>
      <c r="U2" s="387" t="s">
        <v>465</v>
      </c>
    </row>
    <row r="3" spans="3:21" s="162" customFormat="1" ht="12.75">
      <c r="C3" s="167"/>
      <c r="D3" s="167"/>
      <c r="E3" s="167"/>
      <c r="T3" s="813" t="s">
        <v>398</v>
      </c>
      <c r="U3" s="813"/>
    </row>
    <row r="4" spans="1:36" s="391" customFormat="1" ht="40.5" customHeight="1">
      <c r="A4" s="814" t="s">
        <v>426</v>
      </c>
      <c r="B4" s="815" t="s">
        <v>196</v>
      </c>
      <c r="C4" s="389" t="s">
        <v>466</v>
      </c>
      <c r="D4" s="816" t="s">
        <v>467</v>
      </c>
      <c r="E4" s="816" t="s">
        <v>468</v>
      </c>
      <c r="F4" s="816" t="s">
        <v>469</v>
      </c>
      <c r="G4" s="816" t="s">
        <v>470</v>
      </c>
      <c r="H4" s="816" t="s">
        <v>471</v>
      </c>
      <c r="I4" s="816" t="s">
        <v>472</v>
      </c>
      <c r="J4" s="816" t="s">
        <v>473</v>
      </c>
      <c r="K4" s="816"/>
      <c r="L4" s="816"/>
      <c r="M4" s="816"/>
      <c r="N4" s="816"/>
      <c r="O4" s="816" t="s">
        <v>474</v>
      </c>
      <c r="P4" s="816" t="s">
        <v>475</v>
      </c>
      <c r="Q4" s="816" t="s">
        <v>476</v>
      </c>
      <c r="R4" s="816"/>
      <c r="S4" s="816"/>
      <c r="T4" s="816" t="s">
        <v>477</v>
      </c>
      <c r="U4" s="816" t="s">
        <v>98</v>
      </c>
      <c r="V4" s="390"/>
      <c r="W4" s="390"/>
      <c r="X4" s="390"/>
      <c r="Y4" s="817"/>
      <c r="Z4" s="817"/>
      <c r="AA4" s="817"/>
      <c r="AB4" s="817"/>
      <c r="AC4" s="817"/>
      <c r="AD4" s="817"/>
      <c r="AE4" s="817"/>
      <c r="AF4" s="817"/>
      <c r="AG4" s="817"/>
      <c r="AH4" s="817"/>
      <c r="AI4" s="817"/>
      <c r="AJ4" s="817"/>
    </row>
    <row r="5" spans="1:36" s="391" customFormat="1" ht="63" customHeight="1">
      <c r="A5" s="814"/>
      <c r="B5" s="815"/>
      <c r="C5" s="389" t="s">
        <v>478</v>
      </c>
      <c r="D5" s="816"/>
      <c r="E5" s="816"/>
      <c r="F5" s="816"/>
      <c r="G5" s="816"/>
      <c r="H5" s="816"/>
      <c r="I5" s="816"/>
      <c r="J5" s="392" t="s">
        <v>479</v>
      </c>
      <c r="K5" s="393" t="s">
        <v>480</v>
      </c>
      <c r="L5" s="393" t="s">
        <v>481</v>
      </c>
      <c r="M5" s="393" t="s">
        <v>482</v>
      </c>
      <c r="N5" s="393" t="s">
        <v>483</v>
      </c>
      <c r="O5" s="816"/>
      <c r="P5" s="816"/>
      <c r="Q5" s="393" t="s">
        <v>484</v>
      </c>
      <c r="R5" s="393" t="s">
        <v>485</v>
      </c>
      <c r="S5" s="393" t="s">
        <v>486</v>
      </c>
      <c r="T5" s="816"/>
      <c r="U5" s="816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</row>
    <row r="6" spans="1:36" ht="18" customHeight="1">
      <c r="A6" s="394"/>
      <c r="B6" s="395" t="s">
        <v>487</v>
      </c>
      <c r="C6" s="396"/>
      <c r="D6" s="397"/>
      <c r="E6" s="397"/>
      <c r="F6" s="398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9"/>
      <c r="V6" s="400"/>
      <c r="W6" s="400"/>
      <c r="X6" s="401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</row>
    <row r="7" spans="1:36" ht="19.5" customHeight="1">
      <c r="A7" s="403" t="s">
        <v>488</v>
      </c>
      <c r="B7" s="404" t="s">
        <v>489</v>
      </c>
      <c r="C7" s="404" t="s">
        <v>490</v>
      </c>
      <c r="D7" s="405">
        <v>3</v>
      </c>
      <c r="E7" s="405">
        <v>3</v>
      </c>
      <c r="F7" s="406">
        <v>2218000</v>
      </c>
      <c r="G7" s="406">
        <v>524000</v>
      </c>
      <c r="H7" s="406">
        <v>1034000</v>
      </c>
      <c r="I7" s="406"/>
      <c r="J7" s="406"/>
      <c r="K7" s="406">
        <v>83000</v>
      </c>
      <c r="L7" s="406"/>
      <c r="M7" s="406">
        <v>111000</v>
      </c>
      <c r="N7" s="406"/>
      <c r="O7" s="406"/>
      <c r="P7" s="406"/>
      <c r="Q7" s="406"/>
      <c r="R7" s="406"/>
      <c r="S7" s="406"/>
      <c r="T7" s="406"/>
      <c r="U7" s="407">
        <f aca="true" t="shared" si="0" ref="U7:U12">SUM(F7:T7)</f>
        <v>3970000</v>
      </c>
      <c r="V7" s="408"/>
      <c r="W7" s="408"/>
      <c r="X7" s="409"/>
      <c r="Y7" s="402"/>
      <c r="Z7" s="402"/>
      <c r="AA7" s="402"/>
      <c r="AB7" s="410"/>
      <c r="AC7" s="410"/>
      <c r="AD7" s="410"/>
      <c r="AE7" s="410"/>
      <c r="AF7" s="410"/>
      <c r="AG7" s="410"/>
      <c r="AH7" s="410"/>
      <c r="AI7" s="410"/>
      <c r="AJ7" s="410"/>
    </row>
    <row r="8" spans="1:36" ht="19.5" customHeight="1">
      <c r="A8" s="403" t="s">
        <v>491</v>
      </c>
      <c r="B8" s="411" t="s">
        <v>492</v>
      </c>
      <c r="C8" s="404" t="s">
        <v>490</v>
      </c>
      <c r="D8" s="405">
        <v>0</v>
      </c>
      <c r="E8" s="405">
        <v>0</v>
      </c>
      <c r="F8" s="406"/>
      <c r="G8" s="406"/>
      <c r="H8" s="406">
        <v>343000</v>
      </c>
      <c r="I8" s="406"/>
      <c r="J8" s="406"/>
      <c r="K8" s="406">
        <v>220000</v>
      </c>
      <c r="L8" s="406"/>
      <c r="M8" s="406"/>
      <c r="N8" s="406"/>
      <c r="O8" s="406"/>
      <c r="P8" s="406"/>
      <c r="Q8" s="406"/>
      <c r="R8" s="406"/>
      <c r="S8" s="406"/>
      <c r="T8" s="406"/>
      <c r="U8" s="407">
        <f t="shared" si="0"/>
        <v>563000</v>
      </c>
      <c r="V8" s="408"/>
      <c r="W8" s="408"/>
      <c r="X8" s="412"/>
      <c r="Y8" s="413"/>
      <c r="Z8" s="413"/>
      <c r="AA8" s="414"/>
      <c r="AB8" s="413"/>
      <c r="AC8" s="413"/>
      <c r="AD8" s="414"/>
      <c r="AE8" s="415"/>
      <c r="AF8" s="415"/>
      <c r="AG8" s="416"/>
      <c r="AH8" s="417"/>
      <c r="AI8" s="417"/>
      <c r="AJ8" s="414"/>
    </row>
    <row r="9" spans="1:36" ht="19.5" customHeight="1">
      <c r="A9" s="403" t="s">
        <v>434</v>
      </c>
      <c r="B9" s="411" t="s">
        <v>493</v>
      </c>
      <c r="C9" s="404" t="s">
        <v>490</v>
      </c>
      <c r="D9" s="405">
        <v>0</v>
      </c>
      <c r="E9" s="405">
        <v>0</v>
      </c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7">
        <f t="shared" si="0"/>
        <v>0</v>
      </c>
      <c r="V9" s="408"/>
      <c r="W9" s="408"/>
      <c r="X9" s="412"/>
      <c r="Y9" s="413"/>
      <c r="Z9" s="413"/>
      <c r="AA9" s="414"/>
      <c r="AB9" s="413"/>
      <c r="AC9" s="413"/>
      <c r="AD9" s="414"/>
      <c r="AE9" s="415"/>
      <c r="AF9" s="415"/>
      <c r="AG9" s="416"/>
      <c r="AH9" s="417"/>
      <c r="AI9" s="417"/>
      <c r="AJ9" s="414"/>
    </row>
    <row r="10" spans="1:36" ht="19.5" customHeight="1">
      <c r="A10" s="403" t="s">
        <v>494</v>
      </c>
      <c r="B10" s="411" t="s">
        <v>495</v>
      </c>
      <c r="C10" s="404" t="s">
        <v>490</v>
      </c>
      <c r="D10" s="405">
        <v>0</v>
      </c>
      <c r="E10" s="405">
        <v>0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7">
        <f t="shared" si="0"/>
        <v>0</v>
      </c>
      <c r="V10" s="408"/>
      <c r="W10" s="408"/>
      <c r="X10" s="412"/>
      <c r="Y10" s="413"/>
      <c r="Z10" s="413"/>
      <c r="AA10" s="414"/>
      <c r="AB10" s="413"/>
      <c r="AC10" s="413"/>
      <c r="AD10" s="414"/>
      <c r="AE10" s="415"/>
      <c r="AF10" s="415"/>
      <c r="AG10" s="416"/>
      <c r="AH10" s="417"/>
      <c r="AI10" s="417"/>
      <c r="AJ10" s="414"/>
    </row>
    <row r="11" spans="1:36" ht="19.5" customHeight="1">
      <c r="A11" s="403" t="s">
        <v>496</v>
      </c>
      <c r="B11" s="411" t="s">
        <v>497</v>
      </c>
      <c r="C11" s="404" t="s">
        <v>490</v>
      </c>
      <c r="D11" s="418"/>
      <c r="E11" s="405">
        <v>0</v>
      </c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7">
        <f t="shared" si="0"/>
        <v>0</v>
      </c>
      <c r="V11" s="408"/>
      <c r="W11" s="408"/>
      <c r="X11" s="412"/>
      <c r="Y11" s="413"/>
      <c r="Z11" s="413"/>
      <c r="AA11" s="414"/>
      <c r="AB11" s="413"/>
      <c r="AC11" s="413"/>
      <c r="AD11" s="414"/>
      <c r="AE11" s="415"/>
      <c r="AF11" s="415"/>
      <c r="AG11" s="416"/>
      <c r="AH11" s="417"/>
      <c r="AI11" s="417"/>
      <c r="AJ11" s="414"/>
    </row>
    <row r="12" spans="1:36" ht="19.5" customHeight="1">
      <c r="A12" s="403" t="s">
        <v>498</v>
      </c>
      <c r="B12" s="411" t="s">
        <v>499</v>
      </c>
      <c r="C12" s="404" t="s">
        <v>490</v>
      </c>
      <c r="D12" s="405">
        <v>0</v>
      </c>
      <c r="E12" s="405">
        <v>0</v>
      </c>
      <c r="F12" s="406"/>
      <c r="G12" s="406"/>
      <c r="H12" s="406"/>
      <c r="I12" s="406"/>
      <c r="J12" s="406">
        <v>12900</v>
      </c>
      <c r="K12" s="406"/>
      <c r="L12" s="406"/>
      <c r="M12" s="406"/>
      <c r="N12" s="406"/>
      <c r="O12" s="406"/>
      <c r="P12" s="406"/>
      <c r="Q12" s="406"/>
      <c r="R12" s="406"/>
      <c r="S12" s="406"/>
      <c r="T12" s="406">
        <v>638531</v>
      </c>
      <c r="U12" s="407">
        <f t="shared" si="0"/>
        <v>651431</v>
      </c>
      <c r="V12" s="408"/>
      <c r="W12" s="408"/>
      <c r="X12" s="412"/>
      <c r="Y12" s="413"/>
      <c r="Z12" s="413"/>
      <c r="AA12" s="414"/>
      <c r="AB12" s="413"/>
      <c r="AC12" s="413"/>
      <c r="AD12" s="414"/>
      <c r="AE12" s="415"/>
      <c r="AF12" s="415"/>
      <c r="AG12" s="416"/>
      <c r="AH12" s="417"/>
      <c r="AI12" s="417"/>
      <c r="AJ12" s="414"/>
    </row>
    <row r="13" spans="1:36" s="391" customFormat="1" ht="19.5" customHeight="1">
      <c r="A13" s="419" t="s">
        <v>500</v>
      </c>
      <c r="B13" s="420" t="s">
        <v>501</v>
      </c>
      <c r="C13" s="421"/>
      <c r="D13" s="422">
        <f aca="true" t="shared" si="1" ref="D13:M13">SUM(D7:D12)</f>
        <v>3</v>
      </c>
      <c r="E13" s="422">
        <f>SUM(E7:E12)</f>
        <v>3</v>
      </c>
      <c r="F13" s="423">
        <f t="shared" si="1"/>
        <v>2218000</v>
      </c>
      <c r="G13" s="423">
        <f t="shared" si="1"/>
        <v>524000</v>
      </c>
      <c r="H13" s="423">
        <f t="shared" si="1"/>
        <v>1377000</v>
      </c>
      <c r="I13" s="423">
        <f t="shared" si="1"/>
        <v>0</v>
      </c>
      <c r="J13" s="423">
        <f t="shared" si="1"/>
        <v>12900</v>
      </c>
      <c r="K13" s="423">
        <f t="shared" si="1"/>
        <v>303000</v>
      </c>
      <c r="L13" s="423">
        <f t="shared" si="1"/>
        <v>0</v>
      </c>
      <c r="M13" s="423">
        <f t="shared" si="1"/>
        <v>111000</v>
      </c>
      <c r="N13" s="423"/>
      <c r="O13" s="423">
        <f aca="true" t="shared" si="2" ref="O13:T13">SUM(O7:O12)</f>
        <v>0</v>
      </c>
      <c r="P13" s="423">
        <f t="shared" si="2"/>
        <v>0</v>
      </c>
      <c r="Q13" s="423">
        <f t="shared" si="2"/>
        <v>0</v>
      </c>
      <c r="R13" s="423">
        <f t="shared" si="2"/>
        <v>0</v>
      </c>
      <c r="S13" s="423">
        <f t="shared" si="2"/>
        <v>0</v>
      </c>
      <c r="T13" s="423">
        <f t="shared" si="2"/>
        <v>638531</v>
      </c>
      <c r="U13" s="424">
        <f>SUM(U7:U12)</f>
        <v>5184431</v>
      </c>
      <c r="V13" s="425"/>
      <c r="W13" s="425"/>
      <c r="X13" s="426"/>
      <c r="Y13" s="427"/>
      <c r="Z13" s="427"/>
      <c r="AA13" s="428"/>
      <c r="AB13" s="427"/>
      <c r="AC13" s="427"/>
      <c r="AD13" s="428"/>
      <c r="AE13" s="429"/>
      <c r="AF13" s="429"/>
      <c r="AG13" s="430"/>
      <c r="AH13" s="431"/>
      <c r="AI13" s="431"/>
      <c r="AJ13" s="428"/>
    </row>
    <row r="14" spans="1:36" ht="9" customHeight="1">
      <c r="A14" s="403"/>
      <c r="B14" s="411"/>
      <c r="C14" s="411"/>
      <c r="D14" s="432"/>
      <c r="E14" s="432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07"/>
      <c r="V14" s="408"/>
      <c r="W14" s="408"/>
      <c r="X14" s="412"/>
      <c r="Y14" s="413"/>
      <c r="Z14" s="413"/>
      <c r="AA14" s="414"/>
      <c r="AB14" s="413"/>
      <c r="AC14" s="413"/>
      <c r="AD14" s="414"/>
      <c r="AE14" s="415"/>
      <c r="AF14" s="415"/>
      <c r="AG14" s="416"/>
      <c r="AH14" s="417"/>
      <c r="AI14" s="417"/>
      <c r="AJ14" s="414"/>
    </row>
    <row r="15" spans="1:60" ht="19.5" customHeight="1">
      <c r="A15" s="434" t="s">
        <v>502</v>
      </c>
      <c r="B15" s="388" t="s">
        <v>503</v>
      </c>
      <c r="C15" s="404" t="s">
        <v>490</v>
      </c>
      <c r="D15" s="405">
        <v>1</v>
      </c>
      <c r="E15" s="405">
        <v>0</v>
      </c>
      <c r="F15" s="406">
        <v>950000</v>
      </c>
      <c r="G15" s="406">
        <v>128000</v>
      </c>
      <c r="H15" s="406">
        <v>5000</v>
      </c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7">
        <f>SUM(F15:T15)</f>
        <v>1083000</v>
      </c>
      <c r="V15" s="435"/>
      <c r="W15" s="435"/>
      <c r="X15" s="408"/>
      <c r="Y15" s="402"/>
      <c r="Z15" s="402"/>
      <c r="AA15" s="414"/>
      <c r="AB15" s="410"/>
      <c r="AC15" s="410"/>
      <c r="AD15" s="414"/>
      <c r="AE15" s="410"/>
      <c r="AF15" s="415"/>
      <c r="AG15" s="414"/>
      <c r="AH15" s="410"/>
      <c r="AI15" s="410"/>
      <c r="AJ15" s="414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</row>
    <row r="16" spans="1:36" ht="19.5" customHeight="1">
      <c r="A16" s="403" t="s">
        <v>430</v>
      </c>
      <c r="B16" s="404" t="s">
        <v>504</v>
      </c>
      <c r="C16" s="404" t="s">
        <v>490</v>
      </c>
      <c r="D16" s="405">
        <v>0</v>
      </c>
      <c r="E16" s="405">
        <v>0</v>
      </c>
      <c r="F16" s="406"/>
      <c r="G16" s="406"/>
      <c r="H16" s="406">
        <v>950000</v>
      </c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7">
        <f>SUM(F16:T16)</f>
        <v>950000</v>
      </c>
      <c r="V16" s="435"/>
      <c r="W16" s="435"/>
      <c r="X16" s="408"/>
      <c r="Y16" s="402"/>
      <c r="Z16" s="402"/>
      <c r="AA16" s="414"/>
      <c r="AB16" s="410"/>
      <c r="AC16" s="410"/>
      <c r="AD16" s="414"/>
      <c r="AE16" s="410"/>
      <c r="AF16" s="436"/>
      <c r="AG16" s="414"/>
      <c r="AH16" s="410"/>
      <c r="AI16" s="410"/>
      <c r="AJ16" s="414"/>
    </row>
    <row r="17" spans="1:36" ht="19.5" customHeight="1">
      <c r="A17" s="403" t="s">
        <v>596</v>
      </c>
      <c r="B17" s="404" t="s">
        <v>601</v>
      </c>
      <c r="C17" s="404" t="s">
        <v>600</v>
      </c>
      <c r="D17" s="405">
        <v>1</v>
      </c>
      <c r="E17" s="405">
        <v>1</v>
      </c>
      <c r="F17" s="406">
        <v>5520000</v>
      </c>
      <c r="G17" s="406">
        <v>1389000</v>
      </c>
      <c r="H17" s="406">
        <v>2797000</v>
      </c>
      <c r="I17" s="406"/>
      <c r="J17" s="406"/>
      <c r="K17" s="406"/>
      <c r="L17" s="406"/>
      <c r="M17" s="406"/>
      <c r="N17" s="406"/>
      <c r="O17" s="406">
        <v>381000</v>
      </c>
      <c r="P17" s="406">
        <v>1905000</v>
      </c>
      <c r="Q17" s="406"/>
      <c r="R17" s="406"/>
      <c r="S17" s="406"/>
      <c r="T17" s="406"/>
      <c r="U17" s="407">
        <f>SUM(F17:T17)</f>
        <v>11992000</v>
      </c>
      <c r="V17" s="435"/>
      <c r="W17" s="435"/>
      <c r="X17" s="408"/>
      <c r="Y17" s="402"/>
      <c r="Z17" s="402"/>
      <c r="AA17" s="414"/>
      <c r="AB17" s="410"/>
      <c r="AC17" s="410"/>
      <c r="AD17" s="414"/>
      <c r="AE17" s="410"/>
      <c r="AF17" s="436"/>
      <c r="AG17" s="414"/>
      <c r="AH17" s="410"/>
      <c r="AI17" s="410"/>
      <c r="AJ17" s="414"/>
    </row>
    <row r="18" spans="1:36" s="391" customFormat="1" ht="19.5" customHeight="1">
      <c r="A18" s="420" t="s">
        <v>505</v>
      </c>
      <c r="B18" s="420" t="s">
        <v>506</v>
      </c>
      <c r="C18" s="421"/>
      <c r="D18" s="422">
        <f>SUM(D15:D17)</f>
        <v>2</v>
      </c>
      <c r="E18" s="422">
        <f>SUM(E15:E17)</f>
        <v>1</v>
      </c>
      <c r="F18" s="423">
        <f>SUM(F15:F17)</f>
        <v>6470000</v>
      </c>
      <c r="G18" s="423">
        <f aca="true" t="shared" si="3" ref="G18:P18">SUM(G15:G17)</f>
        <v>1517000</v>
      </c>
      <c r="H18" s="423">
        <f t="shared" si="3"/>
        <v>3752000</v>
      </c>
      <c r="I18" s="423">
        <f t="shared" si="3"/>
        <v>0</v>
      </c>
      <c r="J18" s="423">
        <f t="shared" si="3"/>
        <v>0</v>
      </c>
      <c r="K18" s="423">
        <f t="shared" si="3"/>
        <v>0</v>
      </c>
      <c r="L18" s="423">
        <f t="shared" si="3"/>
        <v>0</v>
      </c>
      <c r="M18" s="423">
        <f t="shared" si="3"/>
        <v>0</v>
      </c>
      <c r="N18" s="423">
        <f t="shared" si="3"/>
        <v>0</v>
      </c>
      <c r="O18" s="423">
        <f t="shared" si="3"/>
        <v>381000</v>
      </c>
      <c r="P18" s="423">
        <f t="shared" si="3"/>
        <v>1905000</v>
      </c>
      <c r="Q18" s="423">
        <f>SUM(Q15:Q16)</f>
        <v>0</v>
      </c>
      <c r="R18" s="423">
        <f>SUM(R15:R16)</f>
        <v>0</v>
      </c>
      <c r="S18" s="423">
        <f>SUM(S15:S16)</f>
        <v>0</v>
      </c>
      <c r="T18" s="423">
        <v>0</v>
      </c>
      <c r="U18" s="424">
        <f>SUM(U15:U17)</f>
        <v>14025000</v>
      </c>
      <c r="V18" s="437"/>
      <c r="W18" s="437"/>
      <c r="X18" s="438"/>
      <c r="Y18" s="439"/>
      <c r="Z18" s="439"/>
      <c r="AA18" s="428"/>
      <c r="AB18" s="439"/>
      <c r="AC18" s="439"/>
      <c r="AD18" s="428"/>
      <c r="AE18" s="440"/>
      <c r="AF18" s="440"/>
      <c r="AG18" s="428"/>
      <c r="AH18" s="439"/>
      <c r="AI18" s="439"/>
      <c r="AJ18" s="428"/>
    </row>
    <row r="19" spans="1:36" ht="11.25" customHeight="1">
      <c r="A19" s="403"/>
      <c r="B19" s="404"/>
      <c r="C19" s="404"/>
      <c r="D19" s="405"/>
      <c r="E19" s="405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7"/>
      <c r="V19" s="435"/>
      <c r="W19" s="435"/>
      <c r="X19" s="409"/>
      <c r="Y19" s="402"/>
      <c r="Z19" s="402"/>
      <c r="AA19" s="414"/>
      <c r="AB19" s="402"/>
      <c r="AC19" s="402"/>
      <c r="AD19" s="414"/>
      <c r="AE19" s="410"/>
      <c r="AF19" s="410"/>
      <c r="AG19" s="414"/>
      <c r="AH19" s="402"/>
      <c r="AI19" s="402"/>
      <c r="AJ19" s="414"/>
    </row>
    <row r="20" spans="1:60" s="451" customFormat="1" ht="19.5" customHeight="1">
      <c r="A20" s="434" t="s">
        <v>440</v>
      </c>
      <c r="B20" s="388" t="s">
        <v>507</v>
      </c>
      <c r="C20" s="388" t="s">
        <v>490</v>
      </c>
      <c r="D20" s="441"/>
      <c r="E20" s="441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3">
        <f>SUM(F20:T20)</f>
        <v>0</v>
      </c>
      <c r="V20" s="444"/>
      <c r="W20" s="444"/>
      <c r="X20" s="445"/>
      <c r="Y20" s="446"/>
      <c r="Z20" s="446"/>
      <c r="AA20" s="447"/>
      <c r="AB20" s="448"/>
      <c r="AC20" s="448"/>
      <c r="AD20" s="447"/>
      <c r="AE20" s="448"/>
      <c r="AF20" s="449"/>
      <c r="AG20" s="447"/>
      <c r="AH20" s="448"/>
      <c r="AI20" s="448"/>
      <c r="AJ20" s="447"/>
      <c r="AK20" s="450"/>
      <c r="AL20" s="450"/>
      <c r="AM20" s="450"/>
      <c r="AN20" s="450"/>
      <c r="AO20" s="450"/>
      <c r="AP20" s="450"/>
      <c r="AQ20" s="450"/>
      <c r="AR20" s="450"/>
      <c r="AS20" s="450"/>
      <c r="AT20" s="450"/>
      <c r="AU20" s="450"/>
      <c r="AV20" s="450"/>
      <c r="AW20" s="450"/>
      <c r="AX20" s="450"/>
      <c r="AY20" s="450"/>
      <c r="AZ20" s="450"/>
      <c r="BA20" s="450"/>
      <c r="BB20" s="450"/>
      <c r="BC20" s="450"/>
      <c r="BD20" s="450"/>
      <c r="BE20" s="450"/>
      <c r="BF20" s="450"/>
      <c r="BG20" s="450"/>
      <c r="BH20" s="450"/>
    </row>
    <row r="21" spans="1:60" s="451" customFormat="1" ht="19.5" customHeight="1">
      <c r="A21" s="452" t="s">
        <v>508</v>
      </c>
      <c r="B21" s="453" t="s">
        <v>509</v>
      </c>
      <c r="C21" s="388"/>
      <c r="D21" s="422">
        <v>0</v>
      </c>
      <c r="E21" s="422">
        <v>0</v>
      </c>
      <c r="F21" s="454">
        <f aca="true" t="shared" si="4" ref="F21:S21">SUM(F20:F20)</f>
        <v>0</v>
      </c>
      <c r="G21" s="454">
        <f t="shared" si="4"/>
        <v>0</v>
      </c>
      <c r="H21" s="454">
        <f t="shared" si="4"/>
        <v>0</v>
      </c>
      <c r="I21" s="454">
        <f t="shared" si="4"/>
        <v>0</v>
      </c>
      <c r="J21" s="454">
        <f t="shared" si="4"/>
        <v>0</v>
      </c>
      <c r="K21" s="454">
        <f t="shared" si="4"/>
        <v>0</v>
      </c>
      <c r="L21" s="454">
        <f t="shared" si="4"/>
        <v>0</v>
      </c>
      <c r="M21" s="454">
        <f t="shared" si="4"/>
        <v>0</v>
      </c>
      <c r="N21" s="454">
        <f t="shared" si="4"/>
        <v>0</v>
      </c>
      <c r="O21" s="454">
        <f t="shared" si="4"/>
        <v>0</v>
      </c>
      <c r="P21" s="454">
        <f t="shared" si="4"/>
        <v>0</v>
      </c>
      <c r="Q21" s="454">
        <f t="shared" si="4"/>
        <v>0</v>
      </c>
      <c r="R21" s="454">
        <f t="shared" si="4"/>
        <v>0</v>
      </c>
      <c r="S21" s="454">
        <f t="shared" si="4"/>
        <v>0</v>
      </c>
      <c r="T21" s="454">
        <v>0</v>
      </c>
      <c r="U21" s="455">
        <f>SUM(U20:U20)</f>
        <v>0</v>
      </c>
      <c r="V21" s="444"/>
      <c r="W21" s="444"/>
      <c r="X21" s="445"/>
      <c r="Y21" s="446"/>
      <c r="Z21" s="446"/>
      <c r="AA21" s="447"/>
      <c r="AB21" s="448"/>
      <c r="AC21" s="448"/>
      <c r="AD21" s="447"/>
      <c r="AE21" s="448"/>
      <c r="AF21" s="449"/>
      <c r="AG21" s="447"/>
      <c r="AH21" s="448"/>
      <c r="AI21" s="448"/>
      <c r="AJ21" s="447"/>
      <c r="AK21" s="450"/>
      <c r="AL21" s="450"/>
      <c r="AM21" s="450"/>
      <c r="AN21" s="450"/>
      <c r="AO21" s="450"/>
      <c r="AP21" s="450"/>
      <c r="AQ21" s="450"/>
      <c r="AR21" s="450"/>
      <c r="AS21" s="450"/>
      <c r="AT21" s="450"/>
      <c r="AU21" s="450"/>
      <c r="AV21" s="450"/>
      <c r="AW21" s="450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</row>
    <row r="22" spans="1:36" ht="12.75" customHeight="1">
      <c r="A22" s="403"/>
      <c r="B22" s="404"/>
      <c r="C22" s="404"/>
      <c r="D22" s="405"/>
      <c r="E22" s="405"/>
      <c r="F22" s="433"/>
      <c r="G22" s="433"/>
      <c r="H22" s="406"/>
      <c r="I22" s="406"/>
      <c r="J22" s="406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07"/>
      <c r="V22" s="412"/>
      <c r="W22" s="412"/>
      <c r="X22" s="456"/>
      <c r="Y22" s="413"/>
      <c r="Z22" s="413"/>
      <c r="AA22" s="414"/>
      <c r="AB22" s="413"/>
      <c r="AC22" s="413"/>
      <c r="AD22" s="414"/>
      <c r="AE22" s="415"/>
      <c r="AF22" s="415"/>
      <c r="AG22" s="416"/>
      <c r="AH22" s="413"/>
      <c r="AI22" s="413"/>
      <c r="AJ22" s="414"/>
    </row>
    <row r="23" spans="1:36" ht="19.5" customHeight="1">
      <c r="A23" s="403" t="s">
        <v>510</v>
      </c>
      <c r="B23" s="404" t="s">
        <v>511</v>
      </c>
      <c r="C23" s="404" t="s">
        <v>490</v>
      </c>
      <c r="D23" s="405">
        <v>0</v>
      </c>
      <c r="E23" s="405">
        <v>0</v>
      </c>
      <c r="F23" s="406"/>
      <c r="G23" s="406"/>
      <c r="H23" s="406">
        <v>394000</v>
      </c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7">
        <f>SUM(F23:T23)</f>
        <v>394000</v>
      </c>
      <c r="V23" s="435"/>
      <c r="W23" s="435"/>
      <c r="X23" s="409"/>
      <c r="Y23" s="402"/>
      <c r="Z23" s="402"/>
      <c r="AA23" s="414"/>
      <c r="AB23" s="410"/>
      <c r="AC23" s="410"/>
      <c r="AD23" s="414"/>
      <c r="AE23" s="410"/>
      <c r="AF23" s="410"/>
      <c r="AG23" s="414"/>
      <c r="AH23" s="410"/>
      <c r="AI23" s="410"/>
      <c r="AJ23" s="414"/>
    </row>
    <row r="24" spans="1:60" ht="19.5" customHeight="1">
      <c r="A24" s="403" t="s">
        <v>512</v>
      </c>
      <c r="B24" s="404" t="s">
        <v>513</v>
      </c>
      <c r="C24" s="404" t="s">
        <v>490</v>
      </c>
      <c r="D24" s="405"/>
      <c r="E24" s="405"/>
      <c r="F24" s="406">
        <v>1600000</v>
      </c>
      <c r="G24" s="406">
        <v>389000</v>
      </c>
      <c r="H24" s="406">
        <v>1017000</v>
      </c>
      <c r="I24" s="406"/>
      <c r="J24" s="406"/>
      <c r="K24" s="406"/>
      <c r="L24" s="406"/>
      <c r="M24" s="406"/>
      <c r="N24" s="406"/>
      <c r="O24" s="406">
        <v>381000</v>
      </c>
      <c r="P24" s="406"/>
      <c r="Q24" s="406"/>
      <c r="R24" s="406"/>
      <c r="S24" s="406"/>
      <c r="T24" s="406"/>
      <c r="U24" s="407">
        <f>SUM(F24:T24)</f>
        <v>3387000</v>
      </c>
      <c r="V24" s="435"/>
      <c r="W24" s="435"/>
      <c r="X24" s="408"/>
      <c r="Y24" s="402"/>
      <c r="Z24" s="402"/>
      <c r="AA24" s="414"/>
      <c r="AB24" s="410"/>
      <c r="AC24" s="410"/>
      <c r="AD24" s="414"/>
      <c r="AE24" s="410"/>
      <c r="AF24" s="415"/>
      <c r="AG24" s="414"/>
      <c r="AH24" s="410"/>
      <c r="AI24" s="410"/>
      <c r="AJ24" s="414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</row>
    <row r="25" spans="1:36" ht="19.5" customHeight="1">
      <c r="A25" s="403" t="s">
        <v>435</v>
      </c>
      <c r="B25" s="404" t="s">
        <v>514</v>
      </c>
      <c r="C25" s="404" t="s">
        <v>490</v>
      </c>
      <c r="D25" s="457"/>
      <c r="E25" s="405">
        <v>0</v>
      </c>
      <c r="F25" s="406">
        <v>500000</v>
      </c>
      <c r="G25" s="406">
        <v>250000</v>
      </c>
      <c r="H25" s="406">
        <v>2114258</v>
      </c>
      <c r="I25" s="406"/>
      <c r="J25" s="406"/>
      <c r="K25" s="406"/>
      <c r="L25" s="406"/>
      <c r="M25" s="406"/>
      <c r="N25" s="406"/>
      <c r="O25" s="406">
        <v>1475920</v>
      </c>
      <c r="P25" s="406"/>
      <c r="Q25" s="406"/>
      <c r="R25" s="406"/>
      <c r="S25" s="406"/>
      <c r="T25" s="406"/>
      <c r="U25" s="407">
        <f>SUM(F25:T25)</f>
        <v>4340178</v>
      </c>
      <c r="V25" s="435"/>
      <c r="W25" s="435"/>
      <c r="X25" s="408"/>
      <c r="Y25" s="402"/>
      <c r="Z25" s="402"/>
      <c r="AA25" s="414"/>
      <c r="AB25" s="410"/>
      <c r="AC25" s="410"/>
      <c r="AD25" s="414"/>
      <c r="AE25" s="410"/>
      <c r="AF25" s="436"/>
      <c r="AG25" s="414"/>
      <c r="AH25" s="410"/>
      <c r="AI25" s="410"/>
      <c r="AJ25" s="414"/>
    </row>
    <row r="26" spans="1:36" s="391" customFormat="1" ht="19.5" customHeight="1">
      <c r="A26" s="458" t="s">
        <v>515</v>
      </c>
      <c r="B26" s="420" t="s">
        <v>516</v>
      </c>
      <c r="C26" s="421"/>
      <c r="D26" s="422"/>
      <c r="E26" s="422"/>
      <c r="F26" s="423">
        <f>SUM(F23:F25)</f>
        <v>2100000</v>
      </c>
      <c r="G26" s="423">
        <f aca="true" t="shared" si="5" ref="G26:S26">SUM(G23:G25)</f>
        <v>639000</v>
      </c>
      <c r="H26" s="423">
        <f t="shared" si="5"/>
        <v>3525258</v>
      </c>
      <c r="I26" s="423">
        <f t="shared" si="5"/>
        <v>0</v>
      </c>
      <c r="J26" s="423">
        <f t="shared" si="5"/>
        <v>0</v>
      </c>
      <c r="K26" s="423">
        <f t="shared" si="5"/>
        <v>0</v>
      </c>
      <c r="L26" s="423">
        <f t="shared" si="5"/>
        <v>0</v>
      </c>
      <c r="M26" s="423">
        <f t="shared" si="5"/>
        <v>0</v>
      </c>
      <c r="N26" s="423">
        <f t="shared" si="5"/>
        <v>0</v>
      </c>
      <c r="O26" s="423">
        <f t="shared" si="5"/>
        <v>1856920</v>
      </c>
      <c r="P26" s="423">
        <f t="shared" si="5"/>
        <v>0</v>
      </c>
      <c r="Q26" s="423">
        <f t="shared" si="5"/>
        <v>0</v>
      </c>
      <c r="R26" s="423">
        <f t="shared" si="5"/>
        <v>0</v>
      </c>
      <c r="S26" s="423">
        <f t="shared" si="5"/>
        <v>0</v>
      </c>
      <c r="T26" s="423">
        <v>0</v>
      </c>
      <c r="U26" s="424">
        <f>SUM(U23:U25)</f>
        <v>8121178</v>
      </c>
      <c r="V26" s="437"/>
      <c r="W26" s="437"/>
      <c r="X26" s="425"/>
      <c r="Y26" s="439"/>
      <c r="Z26" s="439"/>
      <c r="AA26" s="428"/>
      <c r="AB26" s="440"/>
      <c r="AC26" s="440"/>
      <c r="AD26" s="428"/>
      <c r="AE26" s="440"/>
      <c r="AF26" s="459"/>
      <c r="AG26" s="428"/>
      <c r="AH26" s="440"/>
      <c r="AI26" s="440"/>
      <c r="AJ26" s="428"/>
    </row>
    <row r="27" spans="1:36" ht="8.25" customHeight="1">
      <c r="A27" s="403"/>
      <c r="B27" s="404"/>
      <c r="C27" s="404"/>
      <c r="D27" s="405"/>
      <c r="E27" s="405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7"/>
      <c r="V27" s="435"/>
      <c r="W27" s="435"/>
      <c r="X27" s="408"/>
      <c r="Y27" s="402"/>
      <c r="Z27" s="402"/>
      <c r="AA27" s="414"/>
      <c r="AB27" s="410"/>
      <c r="AC27" s="410"/>
      <c r="AD27" s="414"/>
      <c r="AE27" s="410"/>
      <c r="AF27" s="436"/>
      <c r="AG27" s="414"/>
      <c r="AH27" s="410"/>
      <c r="AI27" s="410"/>
      <c r="AJ27" s="414"/>
    </row>
    <row r="28" spans="1:36" ht="19.5" customHeight="1">
      <c r="A28" s="403" t="s">
        <v>517</v>
      </c>
      <c r="B28" s="404" t="s">
        <v>518</v>
      </c>
      <c r="C28" s="404" t="s">
        <v>490</v>
      </c>
      <c r="D28" s="405"/>
      <c r="E28" s="405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7">
        <f>SUM(F28:T28)</f>
        <v>0</v>
      </c>
      <c r="V28" s="435"/>
      <c r="W28" s="435"/>
      <c r="X28" s="408"/>
      <c r="Y28" s="410"/>
      <c r="Z28" s="410"/>
      <c r="AA28" s="414"/>
      <c r="AB28" s="410"/>
      <c r="AC28" s="410"/>
      <c r="AD28" s="414"/>
      <c r="AE28" s="410"/>
      <c r="AF28" s="436"/>
      <c r="AG28" s="414"/>
      <c r="AH28" s="410"/>
      <c r="AI28" s="410"/>
      <c r="AJ28" s="414"/>
    </row>
    <row r="29" spans="1:36" ht="19.5" customHeight="1">
      <c r="A29" s="403" t="s">
        <v>519</v>
      </c>
      <c r="B29" s="404" t="s">
        <v>520</v>
      </c>
      <c r="C29" s="404" t="s">
        <v>490</v>
      </c>
      <c r="D29" s="405">
        <v>0</v>
      </c>
      <c r="E29" s="405">
        <v>0</v>
      </c>
      <c r="F29" s="406"/>
      <c r="G29" s="406"/>
      <c r="H29" s="406"/>
      <c r="I29" s="406"/>
      <c r="J29" s="406"/>
      <c r="K29" s="406">
        <v>63000</v>
      </c>
      <c r="L29" s="406"/>
      <c r="M29" s="406"/>
      <c r="N29" s="406"/>
      <c r="O29" s="406"/>
      <c r="P29" s="406"/>
      <c r="Q29" s="406"/>
      <c r="R29" s="406"/>
      <c r="S29" s="406"/>
      <c r="T29" s="406"/>
      <c r="U29" s="407">
        <f>SUM(F29:T29)</f>
        <v>63000</v>
      </c>
      <c r="V29" s="435"/>
      <c r="W29" s="435"/>
      <c r="X29" s="408"/>
      <c r="Y29" s="410"/>
      <c r="Z29" s="410"/>
      <c r="AA29" s="414"/>
      <c r="AB29" s="410"/>
      <c r="AC29" s="410"/>
      <c r="AD29" s="414"/>
      <c r="AE29" s="410"/>
      <c r="AF29" s="436"/>
      <c r="AG29" s="414"/>
      <c r="AH29" s="410"/>
      <c r="AI29" s="410"/>
      <c r="AJ29" s="414"/>
    </row>
    <row r="30" spans="1:36" ht="19.5" customHeight="1">
      <c r="A30" s="403" t="s">
        <v>519</v>
      </c>
      <c r="B30" s="404" t="s">
        <v>521</v>
      </c>
      <c r="C30" s="404" t="s">
        <v>490</v>
      </c>
      <c r="D30" s="457"/>
      <c r="E30" s="405">
        <v>0</v>
      </c>
      <c r="F30" s="406"/>
      <c r="G30" s="406"/>
      <c r="H30" s="406"/>
      <c r="I30" s="406"/>
      <c r="J30" s="406"/>
      <c r="K30" s="406">
        <v>21000</v>
      </c>
      <c r="L30" s="406"/>
      <c r="M30" s="406"/>
      <c r="N30" s="406"/>
      <c r="O30" s="406"/>
      <c r="P30" s="406"/>
      <c r="Q30" s="406"/>
      <c r="R30" s="406"/>
      <c r="S30" s="406"/>
      <c r="T30" s="406"/>
      <c r="U30" s="407">
        <f>SUM(F30:T30)</f>
        <v>21000</v>
      </c>
      <c r="V30" s="435"/>
      <c r="W30" s="435"/>
      <c r="X30" s="408"/>
      <c r="Y30" s="410"/>
      <c r="Z30" s="410"/>
      <c r="AA30" s="414"/>
      <c r="AB30" s="410"/>
      <c r="AC30" s="410"/>
      <c r="AD30" s="414"/>
      <c r="AE30" s="410"/>
      <c r="AF30" s="436"/>
      <c r="AG30" s="414"/>
      <c r="AH30" s="410"/>
      <c r="AI30" s="410"/>
      <c r="AJ30" s="414"/>
    </row>
    <row r="31" spans="1:36" ht="19.5" customHeight="1">
      <c r="A31" s="403" t="s">
        <v>519</v>
      </c>
      <c r="B31" s="404" t="s">
        <v>522</v>
      </c>
      <c r="C31" s="404" t="s">
        <v>490</v>
      </c>
      <c r="D31" s="405">
        <v>0</v>
      </c>
      <c r="E31" s="405">
        <v>0</v>
      </c>
      <c r="F31" s="406"/>
      <c r="G31" s="406"/>
      <c r="H31" s="406"/>
      <c r="I31" s="406"/>
      <c r="J31" s="406"/>
      <c r="K31" s="406"/>
      <c r="L31" s="406"/>
      <c r="M31" s="406">
        <v>20000</v>
      </c>
      <c r="N31" s="406"/>
      <c r="O31" s="406"/>
      <c r="P31" s="406"/>
      <c r="Q31" s="406"/>
      <c r="R31" s="406"/>
      <c r="S31" s="406"/>
      <c r="T31" s="406"/>
      <c r="U31" s="407">
        <f>SUM(F31:T31)</f>
        <v>20000</v>
      </c>
      <c r="V31" s="408"/>
      <c r="W31" s="408"/>
      <c r="X31" s="408"/>
      <c r="Y31" s="410"/>
      <c r="Z31" s="410"/>
      <c r="AA31" s="414"/>
      <c r="AB31" s="410"/>
      <c r="AC31" s="410"/>
      <c r="AD31" s="414"/>
      <c r="AE31" s="410"/>
      <c r="AF31" s="436"/>
      <c r="AG31" s="414"/>
      <c r="AH31" s="410"/>
      <c r="AI31" s="410"/>
      <c r="AJ31" s="414"/>
    </row>
    <row r="32" spans="1:36" ht="19.5" customHeight="1">
      <c r="A32" s="403" t="s">
        <v>523</v>
      </c>
      <c r="B32" s="404" t="s">
        <v>524</v>
      </c>
      <c r="C32" s="404" t="s">
        <v>490</v>
      </c>
      <c r="D32" s="405"/>
      <c r="E32" s="405"/>
      <c r="F32" s="406"/>
      <c r="G32" s="406"/>
      <c r="H32" s="406"/>
      <c r="I32" s="406"/>
      <c r="J32" s="406"/>
      <c r="K32" s="406">
        <v>48000</v>
      </c>
      <c r="L32" s="406"/>
      <c r="M32" s="406"/>
      <c r="N32" s="406"/>
      <c r="O32" s="406"/>
      <c r="P32" s="406"/>
      <c r="Q32" s="406"/>
      <c r="R32" s="406"/>
      <c r="S32" s="406"/>
      <c r="T32" s="406"/>
      <c r="U32" s="407">
        <f>SUM(F32:T32)</f>
        <v>48000</v>
      </c>
      <c r="V32" s="435"/>
      <c r="W32" s="435"/>
      <c r="X32" s="408"/>
      <c r="Y32" s="410"/>
      <c r="Z32" s="410"/>
      <c r="AA32" s="414"/>
      <c r="AB32" s="410"/>
      <c r="AC32" s="410"/>
      <c r="AD32" s="414"/>
      <c r="AE32" s="410"/>
      <c r="AF32" s="436"/>
      <c r="AG32" s="414"/>
      <c r="AH32" s="410"/>
      <c r="AI32" s="410"/>
      <c r="AJ32" s="414"/>
    </row>
    <row r="33" spans="1:36" s="391" customFormat="1" ht="19.5" customHeight="1">
      <c r="A33" s="458" t="s">
        <v>525</v>
      </c>
      <c r="B33" s="420" t="s">
        <v>526</v>
      </c>
      <c r="C33" s="421"/>
      <c r="D33" s="422">
        <f aca="true" t="shared" si="6" ref="D33:S33">SUM(D28:D32)</f>
        <v>0</v>
      </c>
      <c r="E33" s="422">
        <f>SUM(E28:E32)</f>
        <v>0</v>
      </c>
      <c r="F33" s="423">
        <f>SUM(F28:F32)</f>
        <v>0</v>
      </c>
      <c r="G33" s="423">
        <f t="shared" si="6"/>
        <v>0</v>
      </c>
      <c r="H33" s="423">
        <f t="shared" si="6"/>
        <v>0</v>
      </c>
      <c r="I33" s="423">
        <f t="shared" si="6"/>
        <v>0</v>
      </c>
      <c r="J33" s="423">
        <f t="shared" si="6"/>
        <v>0</v>
      </c>
      <c r="K33" s="423">
        <f t="shared" si="6"/>
        <v>132000</v>
      </c>
      <c r="L33" s="423">
        <f t="shared" si="6"/>
        <v>0</v>
      </c>
      <c r="M33" s="423">
        <f t="shared" si="6"/>
        <v>20000</v>
      </c>
      <c r="N33" s="423">
        <f t="shared" si="6"/>
        <v>0</v>
      </c>
      <c r="O33" s="423">
        <f t="shared" si="6"/>
        <v>0</v>
      </c>
      <c r="P33" s="423">
        <f t="shared" si="6"/>
        <v>0</v>
      </c>
      <c r="Q33" s="423">
        <f t="shared" si="6"/>
        <v>0</v>
      </c>
      <c r="R33" s="423">
        <f t="shared" si="6"/>
        <v>0</v>
      </c>
      <c r="S33" s="423">
        <f t="shared" si="6"/>
        <v>0</v>
      </c>
      <c r="T33" s="423">
        <v>0</v>
      </c>
      <c r="U33" s="424">
        <f>SUM(U28:U32)</f>
        <v>152000</v>
      </c>
      <c r="V33" s="425"/>
      <c r="W33" s="425"/>
      <c r="X33" s="425"/>
      <c r="Y33" s="440"/>
      <c r="Z33" s="440"/>
      <c r="AA33" s="428"/>
      <c r="AB33" s="440"/>
      <c r="AC33" s="440"/>
      <c r="AD33" s="428"/>
      <c r="AE33" s="440"/>
      <c r="AF33" s="459"/>
      <c r="AG33" s="428"/>
      <c r="AH33" s="440"/>
      <c r="AI33" s="440"/>
      <c r="AJ33" s="428"/>
    </row>
    <row r="34" spans="1:36" ht="11.25" customHeight="1">
      <c r="A34" s="403"/>
      <c r="B34" s="404"/>
      <c r="C34" s="404"/>
      <c r="D34" s="405"/>
      <c r="E34" s="405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7"/>
      <c r="V34" s="408"/>
      <c r="W34" s="408"/>
      <c r="X34" s="408"/>
      <c r="Y34" s="410"/>
      <c r="Z34" s="410"/>
      <c r="AA34" s="414"/>
      <c r="AB34" s="410"/>
      <c r="AC34" s="410"/>
      <c r="AD34" s="414"/>
      <c r="AE34" s="410"/>
      <c r="AF34" s="436"/>
      <c r="AG34" s="414"/>
      <c r="AH34" s="410"/>
      <c r="AI34" s="410"/>
      <c r="AJ34" s="414"/>
    </row>
    <row r="35" spans="1:36" ht="19.5" customHeight="1">
      <c r="A35" s="403" t="s">
        <v>439</v>
      </c>
      <c r="B35" s="404" t="s">
        <v>527</v>
      </c>
      <c r="C35" s="404" t="s">
        <v>490</v>
      </c>
      <c r="D35" s="405">
        <v>0</v>
      </c>
      <c r="E35" s="405">
        <v>0</v>
      </c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7">
        <f aca="true" t="shared" si="7" ref="U35:U40">SUM(F35:T35)</f>
        <v>0</v>
      </c>
      <c r="V35" s="435"/>
      <c r="W35" s="435"/>
      <c r="X35" s="408"/>
      <c r="Y35" s="402"/>
      <c r="Z35" s="402"/>
      <c r="AA35" s="414"/>
      <c r="AB35" s="410"/>
      <c r="AC35" s="410"/>
      <c r="AD35" s="414"/>
      <c r="AE35" s="410"/>
      <c r="AF35" s="436"/>
      <c r="AG35" s="414"/>
      <c r="AH35" s="410"/>
      <c r="AI35" s="410"/>
      <c r="AJ35" s="414"/>
    </row>
    <row r="36" spans="1:36" ht="19.5" customHeight="1">
      <c r="A36" s="403" t="s">
        <v>528</v>
      </c>
      <c r="B36" s="404" t="s">
        <v>529</v>
      </c>
      <c r="C36" s="404" t="s">
        <v>490</v>
      </c>
      <c r="D36" s="405">
        <v>0</v>
      </c>
      <c r="E36" s="405">
        <v>0</v>
      </c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7">
        <f t="shared" si="7"/>
        <v>0</v>
      </c>
      <c r="V36" s="435"/>
      <c r="W36" s="435"/>
      <c r="X36" s="408"/>
      <c r="Y36" s="402"/>
      <c r="Z36" s="402"/>
      <c r="AA36" s="414"/>
      <c r="AB36" s="410"/>
      <c r="AC36" s="410"/>
      <c r="AD36" s="414"/>
      <c r="AE36" s="410"/>
      <c r="AF36" s="436"/>
      <c r="AG36" s="414"/>
      <c r="AH36" s="410"/>
      <c r="AI36" s="410"/>
      <c r="AJ36" s="414"/>
    </row>
    <row r="37" spans="1:36" ht="19.5" customHeight="1">
      <c r="A37" s="403" t="s">
        <v>530</v>
      </c>
      <c r="B37" s="404" t="s">
        <v>531</v>
      </c>
      <c r="C37" s="404" t="s">
        <v>490</v>
      </c>
      <c r="D37" s="533">
        <v>1</v>
      </c>
      <c r="E37" s="533">
        <v>0.3</v>
      </c>
      <c r="F37" s="406">
        <v>144000</v>
      </c>
      <c r="G37" s="406">
        <v>35000</v>
      </c>
      <c r="H37" s="406">
        <v>318000</v>
      </c>
      <c r="I37" s="406"/>
      <c r="J37" s="406"/>
      <c r="K37" s="406"/>
      <c r="L37" s="406"/>
      <c r="M37" s="406"/>
      <c r="N37" s="406"/>
      <c r="O37" s="406">
        <v>191000</v>
      </c>
      <c r="P37" s="406"/>
      <c r="Q37" s="406"/>
      <c r="R37" s="406"/>
      <c r="S37" s="406"/>
      <c r="T37" s="406"/>
      <c r="U37" s="407">
        <f t="shared" si="7"/>
        <v>688000</v>
      </c>
      <c r="V37" s="435"/>
      <c r="W37" s="435"/>
      <c r="X37" s="408"/>
      <c r="Y37" s="402"/>
      <c r="Z37" s="402"/>
      <c r="AA37" s="414"/>
      <c r="AB37" s="410"/>
      <c r="AC37" s="410"/>
      <c r="AD37" s="414"/>
      <c r="AE37" s="410"/>
      <c r="AF37" s="436"/>
      <c r="AG37" s="414"/>
      <c r="AH37" s="410"/>
      <c r="AI37" s="410"/>
      <c r="AJ37" s="414"/>
    </row>
    <row r="38" spans="1:36" ht="19.5" customHeight="1">
      <c r="A38" s="403" t="s">
        <v>532</v>
      </c>
      <c r="B38" s="404" t="s">
        <v>533</v>
      </c>
      <c r="C38" s="404" t="s">
        <v>490</v>
      </c>
      <c r="D38" s="405">
        <v>0</v>
      </c>
      <c r="E38" s="405">
        <v>0</v>
      </c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7">
        <f t="shared" si="7"/>
        <v>0</v>
      </c>
      <c r="V38" s="435"/>
      <c r="W38" s="435"/>
      <c r="X38" s="408"/>
      <c r="Y38" s="402"/>
      <c r="Z38" s="402"/>
      <c r="AA38" s="414"/>
      <c r="AB38" s="410"/>
      <c r="AC38" s="410"/>
      <c r="AD38" s="414"/>
      <c r="AE38" s="410"/>
      <c r="AF38" s="436"/>
      <c r="AG38" s="414"/>
      <c r="AH38" s="410"/>
      <c r="AI38" s="410"/>
      <c r="AJ38" s="414"/>
    </row>
    <row r="39" spans="1:36" ht="19.5" customHeight="1">
      <c r="A39" s="403" t="s">
        <v>437</v>
      </c>
      <c r="B39" s="404" t="s">
        <v>534</v>
      </c>
      <c r="C39" s="404" t="s">
        <v>490</v>
      </c>
      <c r="D39" s="457"/>
      <c r="E39" s="457"/>
      <c r="F39" s="406"/>
      <c r="G39" s="406"/>
      <c r="H39" s="406">
        <v>1435000</v>
      </c>
      <c r="I39" s="406"/>
      <c r="J39" s="406"/>
      <c r="K39" s="406"/>
      <c r="L39" s="406"/>
      <c r="M39" s="406"/>
      <c r="N39" s="406"/>
      <c r="O39" s="406">
        <v>1295546</v>
      </c>
      <c r="P39" s="406"/>
      <c r="Q39" s="406"/>
      <c r="R39" s="406"/>
      <c r="S39" s="406"/>
      <c r="T39" s="406"/>
      <c r="U39" s="407">
        <f t="shared" si="7"/>
        <v>2730546</v>
      </c>
      <c r="V39" s="435"/>
      <c r="W39" s="435"/>
      <c r="X39" s="408"/>
      <c r="Y39" s="402"/>
      <c r="Z39" s="402"/>
      <c r="AA39" s="414"/>
      <c r="AB39" s="410"/>
      <c r="AC39" s="410"/>
      <c r="AD39" s="414"/>
      <c r="AE39" s="410"/>
      <c r="AF39" s="436"/>
      <c r="AG39" s="414"/>
      <c r="AH39" s="410"/>
      <c r="AI39" s="410"/>
      <c r="AJ39" s="414"/>
    </row>
    <row r="40" spans="1:36" ht="19.5" customHeight="1">
      <c r="A40" s="403" t="s">
        <v>535</v>
      </c>
      <c r="B40" s="404" t="s">
        <v>536</v>
      </c>
      <c r="C40" s="404" t="s">
        <v>490</v>
      </c>
      <c r="D40" s="405">
        <v>0</v>
      </c>
      <c r="E40" s="405">
        <v>0</v>
      </c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7">
        <f t="shared" si="7"/>
        <v>0</v>
      </c>
      <c r="V40" s="435"/>
      <c r="W40" s="435"/>
      <c r="X40" s="408"/>
      <c r="Y40" s="402"/>
      <c r="Z40" s="402"/>
      <c r="AA40" s="414"/>
      <c r="AB40" s="410"/>
      <c r="AC40" s="410"/>
      <c r="AD40" s="414"/>
      <c r="AE40" s="410"/>
      <c r="AF40" s="436"/>
      <c r="AG40" s="414"/>
      <c r="AH40" s="410"/>
      <c r="AI40" s="410"/>
      <c r="AJ40" s="414"/>
    </row>
    <row r="41" spans="1:36" s="391" customFormat="1" ht="19.5" customHeight="1">
      <c r="A41" s="458" t="s">
        <v>537</v>
      </c>
      <c r="B41" s="420" t="s">
        <v>538</v>
      </c>
      <c r="C41" s="421"/>
      <c r="D41" s="460">
        <f>D37</f>
        <v>1</v>
      </c>
      <c r="E41" s="460">
        <v>0.3</v>
      </c>
      <c r="F41" s="423">
        <f>SUM(F35:F39)</f>
        <v>144000</v>
      </c>
      <c r="G41" s="423">
        <f>SUM(G35:G39)</f>
        <v>35000</v>
      </c>
      <c r="H41" s="423">
        <f>SUM(H35:H39)</f>
        <v>1753000</v>
      </c>
      <c r="I41" s="423">
        <f>SUM(I35:I39)</f>
        <v>0</v>
      </c>
      <c r="J41" s="423">
        <f>SUM(J35:J39)</f>
        <v>0</v>
      </c>
      <c r="K41" s="423">
        <f>K40</f>
        <v>0</v>
      </c>
      <c r="L41" s="423">
        <f>SUM(L35:L39)</f>
        <v>0</v>
      </c>
      <c r="M41" s="423">
        <f>M40</f>
        <v>0</v>
      </c>
      <c r="N41" s="423">
        <f aca="true" t="shared" si="8" ref="N41:S41">SUM(N35:N39)</f>
        <v>0</v>
      </c>
      <c r="O41" s="423">
        <f t="shared" si="8"/>
        <v>1486546</v>
      </c>
      <c r="P41" s="423">
        <f t="shared" si="8"/>
        <v>0</v>
      </c>
      <c r="Q41" s="423">
        <f t="shared" si="8"/>
        <v>0</v>
      </c>
      <c r="R41" s="423">
        <f t="shared" si="8"/>
        <v>0</v>
      </c>
      <c r="S41" s="423">
        <f t="shared" si="8"/>
        <v>0</v>
      </c>
      <c r="T41" s="423"/>
      <c r="U41" s="424">
        <f>SUM(U35:U40)</f>
        <v>3418546</v>
      </c>
      <c r="V41" s="437"/>
      <c r="W41" s="437"/>
      <c r="X41" s="426"/>
      <c r="Y41" s="427"/>
      <c r="Z41" s="427"/>
      <c r="AA41" s="428"/>
      <c r="AB41" s="427"/>
      <c r="AC41" s="427"/>
      <c r="AD41" s="428"/>
      <c r="AE41" s="429"/>
      <c r="AF41" s="429"/>
      <c r="AG41" s="428"/>
      <c r="AH41" s="431"/>
      <c r="AI41" s="431"/>
      <c r="AJ41" s="428"/>
    </row>
    <row r="42" spans="1:36" ht="12.75" customHeight="1">
      <c r="A42" s="461"/>
      <c r="B42" s="462"/>
      <c r="C42" s="462"/>
      <c r="D42" s="463"/>
      <c r="E42" s="463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7"/>
      <c r="V42" s="435"/>
      <c r="W42" s="435"/>
      <c r="X42" s="408"/>
      <c r="Y42" s="402"/>
      <c r="Z42" s="402"/>
      <c r="AA42" s="414"/>
      <c r="AB42" s="410"/>
      <c r="AC42" s="410"/>
      <c r="AD42" s="414"/>
      <c r="AE42" s="410"/>
      <c r="AF42" s="436"/>
      <c r="AG42" s="414"/>
      <c r="AH42" s="410"/>
      <c r="AI42" s="410"/>
      <c r="AJ42" s="414"/>
    </row>
    <row r="43" spans="1:36" ht="19.5" customHeight="1">
      <c r="A43" s="403" t="s">
        <v>539</v>
      </c>
      <c r="B43" s="404" t="s">
        <v>540</v>
      </c>
      <c r="C43" s="404" t="s">
        <v>490</v>
      </c>
      <c r="D43" s="405"/>
      <c r="E43" s="405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7">
        <f>SUM(F43:T43)</f>
        <v>0</v>
      </c>
      <c r="V43" s="435"/>
      <c r="W43" s="435"/>
      <c r="X43" s="408"/>
      <c r="Y43" s="402"/>
      <c r="Z43" s="402"/>
      <c r="AA43" s="414"/>
      <c r="AB43" s="410"/>
      <c r="AC43" s="410"/>
      <c r="AD43" s="414"/>
      <c r="AE43" s="410"/>
      <c r="AF43" s="436"/>
      <c r="AG43" s="414"/>
      <c r="AH43" s="410"/>
      <c r="AI43" s="410"/>
      <c r="AJ43" s="414"/>
    </row>
    <row r="44" spans="1:36" ht="19.5" customHeight="1">
      <c r="A44" s="403" t="s">
        <v>541</v>
      </c>
      <c r="B44" s="404" t="s">
        <v>542</v>
      </c>
      <c r="C44" s="404" t="s">
        <v>490</v>
      </c>
      <c r="D44" s="457"/>
      <c r="E44" s="457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7">
        <f>SUM(F44:T44)</f>
        <v>0</v>
      </c>
      <c r="V44" s="435"/>
      <c r="W44" s="435"/>
      <c r="X44" s="408"/>
      <c r="Y44" s="402"/>
      <c r="Z44" s="402"/>
      <c r="AA44" s="414"/>
      <c r="AB44" s="410"/>
      <c r="AC44" s="410"/>
      <c r="AD44" s="414"/>
      <c r="AE44" s="410"/>
      <c r="AF44" s="436"/>
      <c r="AG44" s="414"/>
      <c r="AH44" s="410"/>
      <c r="AI44" s="410"/>
      <c r="AJ44" s="414"/>
    </row>
    <row r="45" spans="1:36" s="391" customFormat="1" ht="19.5" customHeight="1">
      <c r="A45" s="458" t="s">
        <v>543</v>
      </c>
      <c r="B45" s="420" t="s">
        <v>544</v>
      </c>
      <c r="C45" s="421"/>
      <c r="D45" s="422">
        <f>D44</f>
        <v>0</v>
      </c>
      <c r="E45" s="422">
        <f>E44</f>
        <v>0</v>
      </c>
      <c r="F45" s="423">
        <f>SUM(F43:F44)</f>
        <v>0</v>
      </c>
      <c r="G45" s="423">
        <f aca="true" t="shared" si="9" ref="G45:T45">SUM(G43:G44)</f>
        <v>0</v>
      </c>
      <c r="H45" s="423">
        <f t="shared" si="9"/>
        <v>0</v>
      </c>
      <c r="I45" s="423">
        <f t="shared" si="9"/>
        <v>0</v>
      </c>
      <c r="J45" s="423">
        <f t="shared" si="9"/>
        <v>0</v>
      </c>
      <c r="K45" s="423">
        <f t="shared" si="9"/>
        <v>0</v>
      </c>
      <c r="L45" s="423">
        <f t="shared" si="9"/>
        <v>0</v>
      </c>
      <c r="M45" s="423">
        <f t="shared" si="9"/>
        <v>0</v>
      </c>
      <c r="N45" s="423">
        <f t="shared" si="9"/>
        <v>0</v>
      </c>
      <c r="O45" s="423">
        <f t="shared" si="9"/>
        <v>0</v>
      </c>
      <c r="P45" s="423">
        <f t="shared" si="9"/>
        <v>0</v>
      </c>
      <c r="Q45" s="423">
        <f t="shared" si="9"/>
        <v>0</v>
      </c>
      <c r="R45" s="423">
        <f t="shared" si="9"/>
        <v>0</v>
      </c>
      <c r="S45" s="423">
        <f t="shared" si="9"/>
        <v>0</v>
      </c>
      <c r="T45" s="423">
        <f t="shared" si="9"/>
        <v>0</v>
      </c>
      <c r="U45" s="424">
        <f>SUM(U43:U44)</f>
        <v>0</v>
      </c>
      <c r="V45" s="437"/>
      <c r="W45" s="437"/>
      <c r="X45" s="426"/>
      <c r="Y45" s="427"/>
      <c r="Z45" s="427"/>
      <c r="AA45" s="428"/>
      <c r="AB45" s="427"/>
      <c r="AC45" s="427"/>
      <c r="AD45" s="428"/>
      <c r="AE45" s="429"/>
      <c r="AF45" s="429"/>
      <c r="AG45" s="428"/>
      <c r="AH45" s="431"/>
      <c r="AI45" s="431"/>
      <c r="AJ45" s="428"/>
    </row>
    <row r="46" spans="1:36" ht="14.25" customHeight="1">
      <c r="A46" s="403"/>
      <c r="B46" s="404"/>
      <c r="C46" s="404"/>
      <c r="D46" s="405"/>
      <c r="E46" s="405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7"/>
      <c r="V46" s="435"/>
      <c r="W46" s="435"/>
      <c r="X46" s="408"/>
      <c r="Y46" s="402"/>
      <c r="Z46" s="402"/>
      <c r="AA46" s="414"/>
      <c r="AB46" s="410"/>
      <c r="AC46" s="410"/>
      <c r="AD46" s="414"/>
      <c r="AE46" s="410"/>
      <c r="AF46" s="436"/>
      <c r="AG46" s="414"/>
      <c r="AH46" s="410"/>
      <c r="AI46" s="410"/>
      <c r="AJ46" s="414"/>
    </row>
    <row r="47" spans="1:36" ht="19.5" customHeight="1">
      <c r="A47" s="403" t="s">
        <v>545</v>
      </c>
      <c r="B47" s="404" t="s">
        <v>546</v>
      </c>
      <c r="C47" s="404" t="s">
        <v>490</v>
      </c>
      <c r="D47" s="405">
        <v>0</v>
      </c>
      <c r="E47" s="405">
        <v>0</v>
      </c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7">
        <f aca="true" t="shared" si="10" ref="U47:U53">SUM(F47:T47)</f>
        <v>0</v>
      </c>
      <c r="V47" s="435"/>
      <c r="W47" s="435"/>
      <c r="X47" s="408"/>
      <c r="Y47" s="402"/>
      <c r="Z47" s="402"/>
      <c r="AA47" s="414"/>
      <c r="AB47" s="410"/>
      <c r="AC47" s="410"/>
      <c r="AD47" s="414"/>
      <c r="AE47" s="410"/>
      <c r="AF47" s="436"/>
      <c r="AG47" s="414"/>
      <c r="AH47" s="410"/>
      <c r="AI47" s="410"/>
      <c r="AJ47" s="414"/>
    </row>
    <row r="48" spans="1:36" ht="19.5" customHeight="1">
      <c r="A48" s="403" t="s">
        <v>547</v>
      </c>
      <c r="B48" s="404" t="s">
        <v>548</v>
      </c>
      <c r="C48" s="404" t="s">
        <v>490</v>
      </c>
      <c r="D48" s="405">
        <v>0</v>
      </c>
      <c r="E48" s="405">
        <v>0</v>
      </c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7">
        <f t="shared" si="10"/>
        <v>0</v>
      </c>
      <c r="V48" s="435"/>
      <c r="W48" s="435"/>
      <c r="X48" s="408"/>
      <c r="Y48" s="402"/>
      <c r="Z48" s="402"/>
      <c r="AA48" s="414"/>
      <c r="AB48" s="410"/>
      <c r="AC48" s="410"/>
      <c r="AD48" s="414"/>
      <c r="AE48" s="410"/>
      <c r="AF48" s="436"/>
      <c r="AG48" s="414"/>
      <c r="AH48" s="410"/>
      <c r="AI48" s="410"/>
      <c r="AJ48" s="414"/>
    </row>
    <row r="49" spans="1:36" ht="19.5" customHeight="1">
      <c r="A49" s="403" t="s">
        <v>549</v>
      </c>
      <c r="B49" s="404" t="s">
        <v>550</v>
      </c>
      <c r="C49" s="404" t="s">
        <v>490</v>
      </c>
      <c r="D49" s="405"/>
      <c r="E49" s="405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7">
        <f t="shared" si="10"/>
        <v>0</v>
      </c>
      <c r="V49" s="435"/>
      <c r="W49" s="435"/>
      <c r="X49" s="408"/>
      <c r="Y49" s="402"/>
      <c r="Z49" s="402"/>
      <c r="AA49" s="414"/>
      <c r="AB49" s="410"/>
      <c r="AC49" s="410"/>
      <c r="AD49" s="414"/>
      <c r="AE49" s="410"/>
      <c r="AF49" s="436"/>
      <c r="AG49" s="414"/>
      <c r="AH49" s="410"/>
      <c r="AI49" s="410"/>
      <c r="AJ49" s="414"/>
    </row>
    <row r="50" spans="1:36" ht="19.5" customHeight="1">
      <c r="A50" s="464">
        <v>107051</v>
      </c>
      <c r="B50" s="404" t="s">
        <v>551</v>
      </c>
      <c r="C50" s="404" t="s">
        <v>490</v>
      </c>
      <c r="D50" s="405">
        <v>0</v>
      </c>
      <c r="E50" s="405">
        <v>0</v>
      </c>
      <c r="F50" s="406"/>
      <c r="G50" s="406"/>
      <c r="H50" s="406">
        <v>572000</v>
      </c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7">
        <f t="shared" si="10"/>
        <v>572000</v>
      </c>
      <c r="V50" s="435"/>
      <c r="W50" s="435"/>
      <c r="X50" s="408"/>
      <c r="Y50" s="410"/>
      <c r="Z50" s="410"/>
      <c r="AA50" s="414"/>
      <c r="AB50" s="410"/>
      <c r="AC50" s="410"/>
      <c r="AD50" s="414"/>
      <c r="AE50" s="410"/>
      <c r="AF50" s="436"/>
      <c r="AG50" s="414"/>
      <c r="AH50" s="414"/>
      <c r="AI50" s="414"/>
      <c r="AJ50" s="414"/>
    </row>
    <row r="51" spans="1:36" ht="19.5" customHeight="1">
      <c r="A51" s="464">
        <v>107052</v>
      </c>
      <c r="B51" s="404" t="s">
        <v>603</v>
      </c>
      <c r="C51" s="404" t="s">
        <v>600</v>
      </c>
      <c r="D51" s="405">
        <v>0</v>
      </c>
      <c r="E51" s="405">
        <v>0</v>
      </c>
      <c r="F51" s="406"/>
      <c r="G51" s="406"/>
      <c r="H51" s="406"/>
      <c r="I51" s="406">
        <v>25000</v>
      </c>
      <c r="J51" s="406"/>
      <c r="K51" s="406">
        <v>320000</v>
      </c>
      <c r="L51" s="406"/>
      <c r="M51" s="406"/>
      <c r="N51" s="406"/>
      <c r="O51" s="406"/>
      <c r="P51" s="406"/>
      <c r="Q51" s="406"/>
      <c r="R51" s="406"/>
      <c r="S51" s="406"/>
      <c r="T51" s="406"/>
      <c r="U51" s="407">
        <f t="shared" si="10"/>
        <v>345000</v>
      </c>
      <c r="V51" s="435"/>
      <c r="W51" s="435"/>
      <c r="X51" s="408"/>
      <c r="Y51" s="410"/>
      <c r="Z51" s="410"/>
      <c r="AA51" s="414"/>
      <c r="AB51" s="410"/>
      <c r="AC51" s="410"/>
      <c r="AD51" s="414"/>
      <c r="AE51" s="410"/>
      <c r="AF51" s="436"/>
      <c r="AG51" s="414"/>
      <c r="AH51" s="414"/>
      <c r="AI51" s="414"/>
      <c r="AJ51" s="414"/>
    </row>
    <row r="52" spans="1:36" ht="19.5" customHeight="1">
      <c r="A52" s="464">
        <v>107055</v>
      </c>
      <c r="B52" s="404" t="s">
        <v>604</v>
      </c>
      <c r="C52" s="404" t="s">
        <v>602</v>
      </c>
      <c r="D52" s="405">
        <v>1</v>
      </c>
      <c r="E52" s="405">
        <v>1</v>
      </c>
      <c r="F52" s="406">
        <v>1771000</v>
      </c>
      <c r="G52" s="406">
        <v>490000</v>
      </c>
      <c r="H52" s="406">
        <v>411000</v>
      </c>
      <c r="I52" s="40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7">
        <f t="shared" si="10"/>
        <v>2672000</v>
      </c>
      <c r="V52" s="435"/>
      <c r="W52" s="435"/>
      <c r="X52" s="408"/>
      <c r="Y52" s="410"/>
      <c r="Z52" s="410"/>
      <c r="AA52" s="414"/>
      <c r="AB52" s="410"/>
      <c r="AC52" s="410"/>
      <c r="AD52" s="414"/>
      <c r="AE52" s="410"/>
      <c r="AF52" s="436"/>
      <c r="AG52" s="414"/>
      <c r="AH52" s="414"/>
      <c r="AI52" s="414"/>
      <c r="AJ52" s="414"/>
    </row>
    <row r="53" spans="1:36" s="451" customFormat="1" ht="19.5" customHeight="1">
      <c r="A53" s="465">
        <v>107060</v>
      </c>
      <c r="B53" s="404" t="s">
        <v>552</v>
      </c>
      <c r="C53" s="388" t="s">
        <v>490</v>
      </c>
      <c r="D53" s="441">
        <v>0</v>
      </c>
      <c r="E53" s="441">
        <v>0</v>
      </c>
      <c r="F53" s="442"/>
      <c r="G53" s="442"/>
      <c r="H53" s="442"/>
      <c r="I53" s="442">
        <v>1204994</v>
      </c>
      <c r="J53" s="442"/>
      <c r="K53" s="442"/>
      <c r="L53" s="442"/>
      <c r="M53" s="442"/>
      <c r="N53" s="442"/>
      <c r="O53" s="442"/>
      <c r="P53" s="442"/>
      <c r="Q53" s="442"/>
      <c r="R53" s="442"/>
      <c r="S53" s="442"/>
      <c r="T53" s="442"/>
      <c r="U53" s="407">
        <f t="shared" si="10"/>
        <v>1204994</v>
      </c>
      <c r="V53" s="445"/>
      <c r="W53" s="445"/>
      <c r="X53" s="445"/>
      <c r="Y53" s="448"/>
      <c r="Z53" s="448"/>
      <c r="AA53" s="447"/>
      <c r="AB53" s="448"/>
      <c r="AC53" s="448"/>
      <c r="AD53" s="447"/>
      <c r="AE53" s="448"/>
      <c r="AF53" s="466"/>
      <c r="AG53" s="447"/>
      <c r="AH53" s="448"/>
      <c r="AI53" s="448"/>
      <c r="AJ53" s="447"/>
    </row>
    <row r="54" spans="1:36" s="391" customFormat="1" ht="19.5" customHeight="1">
      <c r="A54" s="458" t="s">
        <v>204</v>
      </c>
      <c r="B54" s="420" t="s">
        <v>553</v>
      </c>
      <c r="C54" s="421"/>
      <c r="D54" s="422">
        <f>SUM(D48:D53)</f>
        <v>1</v>
      </c>
      <c r="E54" s="422">
        <f>SUM(E48:E53)</f>
        <v>1</v>
      </c>
      <c r="F54" s="423">
        <f>SUM(F47:F53)</f>
        <v>1771000</v>
      </c>
      <c r="G54" s="423">
        <f aca="true" t="shared" si="11" ref="G54:T54">SUM(G47:G53)</f>
        <v>490000</v>
      </c>
      <c r="H54" s="423">
        <f t="shared" si="11"/>
        <v>983000</v>
      </c>
      <c r="I54" s="423">
        <f t="shared" si="11"/>
        <v>1229994</v>
      </c>
      <c r="J54" s="423">
        <f t="shared" si="11"/>
        <v>0</v>
      </c>
      <c r="K54" s="423">
        <f t="shared" si="11"/>
        <v>320000</v>
      </c>
      <c r="L54" s="423">
        <f t="shared" si="11"/>
        <v>0</v>
      </c>
      <c r="M54" s="423">
        <f t="shared" si="11"/>
        <v>0</v>
      </c>
      <c r="N54" s="423">
        <f t="shared" si="11"/>
        <v>0</v>
      </c>
      <c r="O54" s="423">
        <f t="shared" si="11"/>
        <v>0</v>
      </c>
      <c r="P54" s="423">
        <f t="shared" si="11"/>
        <v>0</v>
      </c>
      <c r="Q54" s="423">
        <f t="shared" si="11"/>
        <v>0</v>
      </c>
      <c r="R54" s="423">
        <f t="shared" si="11"/>
        <v>0</v>
      </c>
      <c r="S54" s="423">
        <f t="shared" si="11"/>
        <v>0</v>
      </c>
      <c r="T54" s="423">
        <f t="shared" si="11"/>
        <v>0</v>
      </c>
      <c r="U54" s="424">
        <f>SUM(U47:U53)</f>
        <v>4793994</v>
      </c>
      <c r="V54" s="425"/>
      <c r="W54" s="425"/>
      <c r="X54" s="425"/>
      <c r="Y54" s="440"/>
      <c r="Z54" s="440"/>
      <c r="AA54" s="428"/>
      <c r="AB54" s="440"/>
      <c r="AC54" s="440"/>
      <c r="AD54" s="428"/>
      <c r="AE54" s="440"/>
      <c r="AF54" s="459"/>
      <c r="AG54" s="428"/>
      <c r="AH54" s="440"/>
      <c r="AI54" s="440"/>
      <c r="AJ54" s="428"/>
    </row>
    <row r="55" spans="1:36" ht="9.75" customHeight="1">
      <c r="A55" s="403"/>
      <c r="B55" s="404"/>
      <c r="C55" s="404"/>
      <c r="D55" s="405"/>
      <c r="E55" s="405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7"/>
      <c r="V55" s="435"/>
      <c r="W55" s="435"/>
      <c r="X55" s="408"/>
      <c r="Y55" s="402"/>
      <c r="Z55" s="402"/>
      <c r="AA55" s="414"/>
      <c r="AB55" s="410"/>
      <c r="AC55" s="410"/>
      <c r="AD55" s="414"/>
      <c r="AE55" s="410"/>
      <c r="AF55" s="436"/>
      <c r="AG55" s="414"/>
      <c r="AH55" s="410"/>
      <c r="AI55" s="410"/>
      <c r="AJ55" s="414"/>
    </row>
    <row r="56" spans="1:36" s="391" customFormat="1" ht="19.5" customHeight="1">
      <c r="A56" s="467"/>
      <c r="B56" s="420" t="s">
        <v>554</v>
      </c>
      <c r="C56" s="420"/>
      <c r="D56" s="422">
        <f>D13+D18+D21+D26+D33+D41+D45+D54</f>
        <v>7</v>
      </c>
      <c r="E56" s="534">
        <f>E13+E18+E21+E26+E33+E41+E45+E54</f>
        <v>5.3</v>
      </c>
      <c r="F56" s="423">
        <f>F13+F18+F21+F26+F33+F41+F45+F54</f>
        <v>12703000</v>
      </c>
      <c r="G56" s="423">
        <f aca="true" t="shared" si="12" ref="G56:T56">G13+G18+G21+G26+G33+G41+G45+G54</f>
        <v>3205000</v>
      </c>
      <c r="H56" s="423">
        <f t="shared" si="12"/>
        <v>11390258</v>
      </c>
      <c r="I56" s="423">
        <f t="shared" si="12"/>
        <v>1229994</v>
      </c>
      <c r="J56" s="423">
        <f t="shared" si="12"/>
        <v>12900</v>
      </c>
      <c r="K56" s="423">
        <f t="shared" si="12"/>
        <v>755000</v>
      </c>
      <c r="L56" s="423">
        <f t="shared" si="12"/>
        <v>0</v>
      </c>
      <c r="M56" s="423">
        <f t="shared" si="12"/>
        <v>131000</v>
      </c>
      <c r="N56" s="423">
        <f t="shared" si="12"/>
        <v>0</v>
      </c>
      <c r="O56" s="423">
        <f t="shared" si="12"/>
        <v>3724466</v>
      </c>
      <c r="P56" s="423">
        <f t="shared" si="12"/>
        <v>1905000</v>
      </c>
      <c r="Q56" s="423">
        <f t="shared" si="12"/>
        <v>0</v>
      </c>
      <c r="R56" s="423">
        <f t="shared" si="12"/>
        <v>0</v>
      </c>
      <c r="S56" s="423">
        <f t="shared" si="12"/>
        <v>0</v>
      </c>
      <c r="T56" s="423">
        <f t="shared" si="12"/>
        <v>638531</v>
      </c>
      <c r="U56" s="423">
        <f>U13+U18+U21+U26+U33+U41+U45+U54</f>
        <v>35695149</v>
      </c>
      <c r="V56" s="425"/>
      <c r="W56" s="425"/>
      <c r="X56" s="438"/>
      <c r="Y56" s="439"/>
      <c r="Z56" s="439"/>
      <c r="AA56" s="439"/>
      <c r="AB56" s="440"/>
      <c r="AC56" s="440"/>
      <c r="AD56" s="440"/>
      <c r="AE56" s="440"/>
      <c r="AF56" s="440"/>
      <c r="AG56" s="440"/>
      <c r="AH56" s="440"/>
      <c r="AI56" s="440"/>
      <c r="AJ56" s="440"/>
    </row>
    <row r="57" spans="1:36" ht="13.5" customHeight="1">
      <c r="A57" s="394"/>
      <c r="B57" s="462"/>
      <c r="C57" s="462"/>
      <c r="D57" s="463"/>
      <c r="E57" s="46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07"/>
      <c r="V57" s="408"/>
      <c r="W57" s="408"/>
      <c r="X57" s="409"/>
      <c r="Y57" s="402"/>
      <c r="Z57" s="402"/>
      <c r="AA57" s="402"/>
      <c r="AB57" s="410"/>
      <c r="AC57" s="410"/>
      <c r="AD57" s="410"/>
      <c r="AE57" s="410"/>
      <c r="AF57" s="410"/>
      <c r="AG57" s="410"/>
      <c r="AH57" s="410"/>
      <c r="AI57" s="410"/>
      <c r="AJ57" s="410"/>
    </row>
    <row r="58" spans="1:36" ht="19.5" customHeight="1">
      <c r="A58" s="394"/>
      <c r="B58" s="395"/>
      <c r="C58" s="468"/>
      <c r="D58" s="469"/>
      <c r="E58" s="469"/>
      <c r="F58" s="433"/>
      <c r="G58" s="433"/>
      <c r="H58" s="433"/>
      <c r="I58" s="406"/>
      <c r="J58" s="406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07"/>
      <c r="V58" s="408"/>
      <c r="W58" s="408"/>
      <c r="X58" s="409"/>
      <c r="Y58" s="402"/>
      <c r="Z58" s="402"/>
      <c r="AA58" s="402"/>
      <c r="AB58" s="410"/>
      <c r="AC58" s="410"/>
      <c r="AD58" s="410"/>
      <c r="AE58" s="410"/>
      <c r="AF58" s="410"/>
      <c r="AG58" s="410"/>
      <c r="AH58" s="410"/>
      <c r="AI58" s="410"/>
      <c r="AJ58" s="410"/>
    </row>
    <row r="59" spans="1:36" ht="19.5" customHeight="1">
      <c r="A59" s="403"/>
      <c r="B59" s="404"/>
      <c r="C59" s="404"/>
      <c r="D59" s="405"/>
      <c r="E59" s="405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7"/>
      <c r="V59" s="408"/>
      <c r="W59" s="408"/>
      <c r="X59" s="409"/>
      <c r="Y59" s="402"/>
      <c r="Z59" s="402"/>
      <c r="AA59" s="402"/>
      <c r="AB59" s="410"/>
      <c r="AC59" s="410"/>
      <c r="AD59" s="410"/>
      <c r="AE59" s="410"/>
      <c r="AF59" s="410"/>
      <c r="AG59" s="410"/>
      <c r="AH59" s="410"/>
      <c r="AI59" s="410"/>
      <c r="AJ59" s="410"/>
    </row>
    <row r="60" spans="1:36" s="391" customFormat="1" ht="19.5" customHeight="1">
      <c r="A60" s="467"/>
      <c r="B60" s="420"/>
      <c r="C60" s="420"/>
      <c r="D60" s="422"/>
      <c r="E60" s="422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4"/>
      <c r="V60" s="425"/>
      <c r="W60" s="425"/>
      <c r="X60" s="438"/>
      <c r="Y60" s="439"/>
      <c r="Z60" s="439"/>
      <c r="AA60" s="439"/>
      <c r="AB60" s="440"/>
      <c r="AC60" s="440"/>
      <c r="AD60" s="440"/>
      <c r="AE60" s="440"/>
      <c r="AF60" s="440"/>
      <c r="AG60" s="440"/>
      <c r="AH60" s="440"/>
      <c r="AI60" s="440"/>
      <c r="AJ60" s="440"/>
    </row>
    <row r="61" spans="1:36" ht="19.5" customHeight="1">
      <c r="A61" s="394"/>
      <c r="B61" s="462"/>
      <c r="C61" s="462"/>
      <c r="D61" s="463"/>
      <c r="E61" s="463"/>
      <c r="F61" s="433"/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433"/>
      <c r="R61" s="433"/>
      <c r="S61" s="433"/>
      <c r="T61" s="433"/>
      <c r="U61" s="407"/>
      <c r="V61" s="408"/>
      <c r="W61" s="408"/>
      <c r="X61" s="409"/>
      <c r="Y61" s="402"/>
      <c r="Z61" s="402"/>
      <c r="AA61" s="402"/>
      <c r="AB61" s="410"/>
      <c r="AC61" s="410"/>
      <c r="AD61" s="410"/>
      <c r="AE61" s="410"/>
      <c r="AF61" s="410"/>
      <c r="AG61" s="410"/>
      <c r="AH61" s="410"/>
      <c r="AI61" s="410"/>
      <c r="AJ61" s="410"/>
    </row>
    <row r="62" spans="1:36" s="391" customFormat="1" ht="24.75" customHeight="1">
      <c r="A62" s="470"/>
      <c r="B62" s="420" t="s">
        <v>555</v>
      </c>
      <c r="C62" s="420"/>
      <c r="D62" s="460">
        <f>D56+D60</f>
        <v>7</v>
      </c>
      <c r="E62" s="460">
        <f>E56+E60</f>
        <v>5.3</v>
      </c>
      <c r="F62" s="423">
        <f aca="true" t="shared" si="13" ref="F62:T62">F56+F60</f>
        <v>12703000</v>
      </c>
      <c r="G62" s="423">
        <f t="shared" si="13"/>
        <v>3205000</v>
      </c>
      <c r="H62" s="423">
        <f t="shared" si="13"/>
        <v>11390258</v>
      </c>
      <c r="I62" s="423">
        <f t="shared" si="13"/>
        <v>1229994</v>
      </c>
      <c r="J62" s="423">
        <f t="shared" si="13"/>
        <v>12900</v>
      </c>
      <c r="K62" s="423">
        <f t="shared" si="13"/>
        <v>755000</v>
      </c>
      <c r="L62" s="423">
        <f t="shared" si="13"/>
        <v>0</v>
      </c>
      <c r="M62" s="423">
        <f t="shared" si="13"/>
        <v>131000</v>
      </c>
      <c r="N62" s="423">
        <f t="shared" si="13"/>
        <v>0</v>
      </c>
      <c r="O62" s="423">
        <f t="shared" si="13"/>
        <v>3724466</v>
      </c>
      <c r="P62" s="423">
        <f t="shared" si="13"/>
        <v>1905000</v>
      </c>
      <c r="Q62" s="423">
        <f t="shared" si="13"/>
        <v>0</v>
      </c>
      <c r="R62" s="423">
        <f t="shared" si="13"/>
        <v>0</v>
      </c>
      <c r="S62" s="423">
        <f t="shared" si="13"/>
        <v>0</v>
      </c>
      <c r="T62" s="423">
        <f t="shared" si="13"/>
        <v>638531</v>
      </c>
      <c r="U62" s="424">
        <f>U56+U60</f>
        <v>35695149</v>
      </c>
      <c r="V62" s="471"/>
      <c r="W62" s="471"/>
      <c r="X62" s="472"/>
      <c r="Y62" s="429"/>
      <c r="Z62" s="429"/>
      <c r="AA62" s="430"/>
      <c r="AB62" s="429"/>
      <c r="AC62" s="429"/>
      <c r="AD62" s="430"/>
      <c r="AE62" s="429"/>
      <c r="AF62" s="429"/>
      <c r="AG62" s="430"/>
      <c r="AH62" s="430"/>
      <c r="AI62" s="429"/>
      <c r="AJ62" s="430"/>
    </row>
    <row r="63" ht="13.5" customHeight="1"/>
    <row r="64" ht="13.5" customHeight="1"/>
    <row r="65" ht="13.5" customHeight="1"/>
  </sheetData>
  <sheetProtection/>
  <mergeCells count="20">
    <mergeCell ref="Y4:AA4"/>
    <mergeCell ref="AB4:AD4"/>
    <mergeCell ref="AE4:AG4"/>
    <mergeCell ref="AH4:AJ4"/>
    <mergeCell ref="J4:N4"/>
    <mergeCell ref="O4:O5"/>
    <mergeCell ref="P4:P5"/>
    <mergeCell ref="Q4:S4"/>
    <mergeCell ref="T4:T5"/>
    <mergeCell ref="U4:U5"/>
    <mergeCell ref="A1:U1"/>
    <mergeCell ref="T3:U3"/>
    <mergeCell ref="A4:A5"/>
    <mergeCell ref="B4:B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  <rowBreaks count="1" manualBreakCount="1">
    <brk id="45" max="19" man="1"/>
  </rowBreaks>
  <colBreaks count="1" manualBreakCount="1">
    <brk id="2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BW54"/>
  <sheetViews>
    <sheetView zoomScale="80" zoomScaleNormal="80" zoomScaleSheetLayoutView="71" zoomScalePageLayoutView="0" workbookViewId="0" topLeftCell="A1">
      <selection activeCell="L26" sqref="L26"/>
    </sheetView>
  </sheetViews>
  <sheetFormatPr defaultColWidth="9.140625" defaultRowHeight="12.75"/>
  <cols>
    <col min="1" max="1" width="5.8515625" style="28" customWidth="1"/>
    <col min="2" max="2" width="11.140625" style="28" customWidth="1"/>
    <col min="3" max="3" width="0.13671875" style="28" hidden="1" customWidth="1"/>
    <col min="4" max="4" width="47.421875" style="28" customWidth="1"/>
    <col min="5" max="5" width="14.140625" style="28" customWidth="1"/>
    <col min="6" max="6" width="13.421875" style="28" customWidth="1"/>
    <col min="7" max="7" width="13.57421875" style="28" customWidth="1"/>
    <col min="8" max="8" width="12.28125" style="28" customWidth="1"/>
    <col min="9" max="9" width="13.421875" style="28" customWidth="1"/>
    <col min="10" max="10" width="11.421875" style="28" customWidth="1"/>
    <col min="11" max="11" width="14.140625" style="28" customWidth="1"/>
    <col min="12" max="12" width="12.8515625" style="28" customWidth="1"/>
    <col min="13" max="13" width="14.00390625" style="28" customWidth="1"/>
    <col min="14" max="14" width="12.8515625" style="28" customWidth="1"/>
    <col min="15" max="15" width="12.7109375" style="28" customWidth="1"/>
    <col min="16" max="16" width="18.00390625" style="28" customWidth="1"/>
    <col min="17" max="16384" width="9.140625" style="28" customWidth="1"/>
  </cols>
  <sheetData>
    <row r="1" spans="1:20" s="162" customFormat="1" ht="15.75">
      <c r="A1" s="748" t="s">
        <v>593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</row>
    <row r="2" spans="3:16" s="162" customFormat="1" ht="14.25">
      <c r="C2" s="167"/>
      <c r="D2" s="167"/>
      <c r="P2" s="387" t="s">
        <v>556</v>
      </c>
    </row>
    <row r="3" spans="3:16" s="162" customFormat="1" ht="12.75">
      <c r="C3" s="167"/>
      <c r="D3" s="167"/>
      <c r="O3" s="813" t="s">
        <v>557</v>
      </c>
      <c r="P3" s="813"/>
    </row>
    <row r="4" spans="1:16" s="474" customFormat="1" ht="45" customHeight="1">
      <c r="A4" s="818" t="s">
        <v>558</v>
      </c>
      <c r="B4" s="818" t="s">
        <v>426</v>
      </c>
      <c r="C4" s="818" t="s">
        <v>559</v>
      </c>
      <c r="D4" s="822" t="s">
        <v>196</v>
      </c>
      <c r="E4" s="824" t="s">
        <v>560</v>
      </c>
      <c r="F4" s="825"/>
      <c r="G4" s="818" t="s">
        <v>561</v>
      </c>
      <c r="H4" s="818" t="s">
        <v>562</v>
      </c>
      <c r="I4" s="818" t="s">
        <v>563</v>
      </c>
      <c r="J4" s="818" t="s">
        <v>564</v>
      </c>
      <c r="K4" s="824" t="s">
        <v>565</v>
      </c>
      <c r="L4" s="825"/>
      <c r="M4" s="816" t="s">
        <v>566</v>
      </c>
      <c r="N4" s="816"/>
      <c r="O4" s="818" t="s">
        <v>567</v>
      </c>
      <c r="P4" s="820" t="s">
        <v>339</v>
      </c>
    </row>
    <row r="5" spans="1:16" s="474" customFormat="1" ht="67.5">
      <c r="A5" s="819"/>
      <c r="B5" s="819"/>
      <c r="C5" s="819"/>
      <c r="D5" s="823"/>
      <c r="E5" s="475" t="s">
        <v>568</v>
      </c>
      <c r="F5" s="392" t="s">
        <v>569</v>
      </c>
      <c r="G5" s="819"/>
      <c r="H5" s="819"/>
      <c r="I5" s="819"/>
      <c r="J5" s="819"/>
      <c r="K5" s="476" t="s">
        <v>570</v>
      </c>
      <c r="L5" s="476" t="s">
        <v>571</v>
      </c>
      <c r="M5" s="477" t="s">
        <v>572</v>
      </c>
      <c r="N5" s="477" t="s">
        <v>573</v>
      </c>
      <c r="O5" s="819"/>
      <c r="P5" s="821"/>
    </row>
    <row r="6" spans="1:16" ht="24.75" customHeight="1">
      <c r="A6" s="478"/>
      <c r="B6" s="479"/>
      <c r="C6" s="480"/>
      <c r="D6" s="481" t="s">
        <v>487</v>
      </c>
      <c r="E6" s="482"/>
      <c r="F6" s="483"/>
      <c r="G6" s="483"/>
      <c r="H6" s="484"/>
      <c r="I6" s="484"/>
      <c r="J6" s="483"/>
      <c r="K6" s="484"/>
      <c r="L6" s="484"/>
      <c r="M6" s="484"/>
      <c r="N6" s="483"/>
      <c r="O6" s="483"/>
      <c r="P6" s="483"/>
    </row>
    <row r="7" spans="1:16" ht="21.75" customHeight="1">
      <c r="A7" s="485"/>
      <c r="B7" s="486" t="s">
        <v>488</v>
      </c>
      <c r="C7" s="487"/>
      <c r="D7" s="487" t="s">
        <v>489</v>
      </c>
      <c r="E7" s="488"/>
      <c r="F7" s="488"/>
      <c r="G7" s="488"/>
      <c r="H7" s="488"/>
      <c r="I7" s="488">
        <v>47000</v>
      </c>
      <c r="J7" s="488"/>
      <c r="K7" s="488"/>
      <c r="L7" s="488"/>
      <c r="M7" s="488"/>
      <c r="N7" s="488"/>
      <c r="O7" s="488"/>
      <c r="P7" s="443">
        <f aca="true" t="shared" si="0" ref="P7:P12">SUM(E7:O7)</f>
        <v>47000</v>
      </c>
    </row>
    <row r="8" spans="1:16" ht="21.75" customHeight="1">
      <c r="A8" s="485"/>
      <c r="B8" s="489" t="s">
        <v>491</v>
      </c>
      <c r="C8" s="490">
        <v>960302</v>
      </c>
      <c r="D8" s="487" t="s">
        <v>574</v>
      </c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43">
        <f t="shared" si="0"/>
        <v>0</v>
      </c>
    </row>
    <row r="9" spans="1:16" ht="21.75" customHeight="1">
      <c r="A9" s="485"/>
      <c r="B9" s="491" t="s">
        <v>434</v>
      </c>
      <c r="C9" s="490"/>
      <c r="D9" s="490" t="s">
        <v>493</v>
      </c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43">
        <f t="shared" si="0"/>
        <v>0</v>
      </c>
    </row>
    <row r="10" spans="1:16" ht="21.75" customHeight="1">
      <c r="A10" s="485"/>
      <c r="B10" s="491" t="s">
        <v>496</v>
      </c>
      <c r="C10" s="490"/>
      <c r="D10" s="490" t="s">
        <v>497</v>
      </c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43">
        <f t="shared" si="0"/>
        <v>0</v>
      </c>
    </row>
    <row r="11" spans="1:16" ht="21.75" customHeight="1">
      <c r="A11" s="485"/>
      <c r="B11" s="486" t="s">
        <v>498</v>
      </c>
      <c r="C11" s="487"/>
      <c r="D11" s="487" t="s">
        <v>575</v>
      </c>
      <c r="E11" s="488">
        <v>16065258</v>
      </c>
      <c r="F11" s="488"/>
      <c r="G11" s="492">
        <v>968546</v>
      </c>
      <c r="H11" s="492"/>
      <c r="I11" s="492"/>
      <c r="J11" s="492"/>
      <c r="K11" s="492"/>
      <c r="L11" s="492"/>
      <c r="M11" s="492"/>
      <c r="N11" s="492"/>
      <c r="O11" s="492"/>
      <c r="P11" s="443">
        <f t="shared" si="0"/>
        <v>17033804</v>
      </c>
    </row>
    <row r="12" spans="1:16" ht="21.75" customHeight="1">
      <c r="A12" s="485"/>
      <c r="B12" s="493" t="s">
        <v>576</v>
      </c>
      <c r="C12" s="487"/>
      <c r="D12" s="487" t="s">
        <v>577</v>
      </c>
      <c r="E12" s="488"/>
      <c r="F12" s="488"/>
      <c r="G12" s="492"/>
      <c r="H12" s="492"/>
      <c r="I12" s="488"/>
      <c r="J12" s="492"/>
      <c r="K12" s="492"/>
      <c r="L12" s="492"/>
      <c r="M12" s="492"/>
      <c r="N12" s="492"/>
      <c r="O12" s="488">
        <v>4390000</v>
      </c>
      <c r="P12" s="443">
        <f t="shared" si="0"/>
        <v>4390000</v>
      </c>
    </row>
    <row r="13" spans="1:16" s="500" customFormat="1" ht="21.75" customHeight="1">
      <c r="A13" s="494" t="s">
        <v>500</v>
      </c>
      <c r="B13" s="495"/>
      <c r="C13" s="496"/>
      <c r="D13" s="497" t="s">
        <v>501</v>
      </c>
      <c r="E13" s="498">
        <f>SUM(E7:E12)</f>
        <v>16065258</v>
      </c>
      <c r="F13" s="498">
        <f aca="true" t="shared" si="1" ref="F13:O13">SUM(F7:F12)</f>
        <v>0</v>
      </c>
      <c r="G13" s="498">
        <f t="shared" si="1"/>
        <v>968546</v>
      </c>
      <c r="H13" s="498">
        <f t="shared" si="1"/>
        <v>0</v>
      </c>
      <c r="I13" s="498">
        <f t="shared" si="1"/>
        <v>47000</v>
      </c>
      <c r="J13" s="498">
        <f t="shared" si="1"/>
        <v>0</v>
      </c>
      <c r="K13" s="498">
        <f t="shared" si="1"/>
        <v>0</v>
      </c>
      <c r="L13" s="498">
        <f t="shared" si="1"/>
        <v>0</v>
      </c>
      <c r="M13" s="498">
        <f t="shared" si="1"/>
        <v>0</v>
      </c>
      <c r="N13" s="498">
        <f t="shared" si="1"/>
        <v>0</v>
      </c>
      <c r="O13" s="498">
        <f t="shared" si="1"/>
        <v>4390000</v>
      </c>
      <c r="P13" s="499">
        <f>SUM(P7:P12)</f>
        <v>21470804</v>
      </c>
    </row>
    <row r="14" spans="1:16" ht="13.5" customHeight="1">
      <c r="A14" s="485"/>
      <c r="B14" s="501"/>
      <c r="C14" s="502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5"/>
    </row>
    <row r="15" spans="1:16" ht="21.75" customHeight="1">
      <c r="A15" s="506"/>
      <c r="B15" s="486" t="s">
        <v>502</v>
      </c>
      <c r="C15" s="487"/>
      <c r="D15" s="487" t="s">
        <v>503</v>
      </c>
      <c r="E15" s="488"/>
      <c r="F15" s="488">
        <v>1078000</v>
      </c>
      <c r="G15" s="488"/>
      <c r="H15" s="488"/>
      <c r="I15" s="488"/>
      <c r="J15" s="488"/>
      <c r="K15" s="488"/>
      <c r="L15" s="488"/>
      <c r="M15" s="488"/>
      <c r="N15" s="488"/>
      <c r="O15" s="488"/>
      <c r="P15" s="443">
        <f>SUM(E15:O15)</f>
        <v>1078000</v>
      </c>
    </row>
    <row r="16" spans="1:16" ht="21.75" customHeight="1">
      <c r="A16" s="506"/>
      <c r="B16" s="486" t="s">
        <v>596</v>
      </c>
      <c r="C16" s="487"/>
      <c r="D16" s="487" t="s">
        <v>597</v>
      </c>
      <c r="E16" s="488"/>
      <c r="F16" s="488"/>
      <c r="G16" s="488"/>
      <c r="H16" s="488"/>
      <c r="I16" s="488">
        <v>3500000</v>
      </c>
      <c r="J16" s="488"/>
      <c r="K16" s="488"/>
      <c r="L16" s="488"/>
      <c r="M16" s="488"/>
      <c r="N16" s="488"/>
      <c r="O16" s="488"/>
      <c r="P16" s="443">
        <f>SUM(E16:O16)</f>
        <v>3500000</v>
      </c>
    </row>
    <row r="17" spans="1:16" s="500" customFormat="1" ht="21.75" customHeight="1">
      <c r="A17" s="507" t="s">
        <v>505</v>
      </c>
      <c r="B17" s="508"/>
      <c r="C17" s="509"/>
      <c r="D17" s="507" t="s">
        <v>506</v>
      </c>
      <c r="E17" s="510">
        <f aca="true" t="shared" si="2" ref="E17:M17">SUM(E15:E15)</f>
        <v>0</v>
      </c>
      <c r="F17" s="510">
        <f t="shared" si="2"/>
        <v>1078000</v>
      </c>
      <c r="G17" s="510">
        <f t="shared" si="2"/>
        <v>0</v>
      </c>
      <c r="H17" s="510">
        <f t="shared" si="2"/>
        <v>0</v>
      </c>
      <c r="I17" s="510">
        <f>SUM(I16:I16)</f>
        <v>3500000</v>
      </c>
      <c r="J17" s="510">
        <f t="shared" si="2"/>
        <v>0</v>
      </c>
      <c r="K17" s="510">
        <f t="shared" si="2"/>
        <v>0</v>
      </c>
      <c r="L17" s="510">
        <f t="shared" si="2"/>
        <v>0</v>
      </c>
      <c r="M17" s="510">
        <f t="shared" si="2"/>
        <v>0</v>
      </c>
      <c r="N17" s="510">
        <v>0</v>
      </c>
      <c r="O17" s="510">
        <f>SUM(O15:O15)</f>
        <v>0</v>
      </c>
      <c r="P17" s="455">
        <f>SUM(P15:P16)</f>
        <v>4578000</v>
      </c>
    </row>
    <row r="18" spans="1:16" ht="12" customHeight="1">
      <c r="A18" s="506"/>
      <c r="B18" s="486"/>
      <c r="C18" s="511"/>
      <c r="D18" s="487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43"/>
    </row>
    <row r="19" spans="1:16" ht="21.75" customHeight="1">
      <c r="A19" s="506"/>
      <c r="B19" s="486" t="s">
        <v>440</v>
      </c>
      <c r="C19" s="487"/>
      <c r="D19" s="487" t="s">
        <v>578</v>
      </c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43">
        <f>SUM(E19:O19)</f>
        <v>0</v>
      </c>
    </row>
    <row r="20" spans="1:16" s="500" customFormat="1" ht="21.75" customHeight="1">
      <c r="A20" s="507" t="s">
        <v>508</v>
      </c>
      <c r="B20" s="512"/>
      <c r="C20" s="508"/>
      <c r="D20" s="507" t="s">
        <v>509</v>
      </c>
      <c r="E20" s="510">
        <f>SUM(E19:E19)</f>
        <v>0</v>
      </c>
      <c r="F20" s="510"/>
      <c r="G20" s="510">
        <f aca="true" t="shared" si="3" ref="G20:P20">SUM(G19:G19)</f>
        <v>0</v>
      </c>
      <c r="H20" s="510">
        <f t="shared" si="3"/>
        <v>0</v>
      </c>
      <c r="I20" s="510">
        <f t="shared" si="3"/>
        <v>0</v>
      </c>
      <c r="J20" s="510">
        <f t="shared" si="3"/>
        <v>0</v>
      </c>
      <c r="K20" s="510">
        <f t="shared" si="3"/>
        <v>0</v>
      </c>
      <c r="L20" s="510">
        <f t="shared" si="3"/>
        <v>0</v>
      </c>
      <c r="M20" s="510">
        <f t="shared" si="3"/>
        <v>0</v>
      </c>
      <c r="N20" s="510">
        <f t="shared" si="3"/>
        <v>0</v>
      </c>
      <c r="O20" s="510">
        <f t="shared" si="3"/>
        <v>0</v>
      </c>
      <c r="P20" s="455">
        <f t="shared" si="3"/>
        <v>0</v>
      </c>
    </row>
    <row r="21" spans="1:16" ht="18" customHeight="1">
      <c r="A21" s="513"/>
      <c r="B21" s="487"/>
      <c r="C21" s="487"/>
      <c r="D21" s="514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43"/>
    </row>
    <row r="22" spans="1:16" ht="18" customHeight="1">
      <c r="A22" s="513"/>
      <c r="B22" s="486" t="s">
        <v>598</v>
      </c>
      <c r="C22" s="487"/>
      <c r="D22" s="487" t="s">
        <v>599</v>
      </c>
      <c r="E22" s="488"/>
      <c r="F22" s="488"/>
      <c r="G22" s="488"/>
      <c r="H22" s="488"/>
      <c r="I22" s="488"/>
      <c r="J22" s="488"/>
      <c r="K22" s="488"/>
      <c r="L22" s="488">
        <v>12900</v>
      </c>
      <c r="M22" s="488"/>
      <c r="N22" s="488"/>
      <c r="O22" s="488"/>
      <c r="P22" s="443">
        <f>SUM(E22:O22)</f>
        <v>12900</v>
      </c>
    </row>
    <row r="23" spans="1:16" ht="21.75" customHeight="1">
      <c r="A23" s="506"/>
      <c r="B23" s="486" t="s">
        <v>512</v>
      </c>
      <c r="C23" s="487"/>
      <c r="D23" s="487" t="s">
        <v>579</v>
      </c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43">
        <f>SUM(E23:O23)</f>
        <v>0</v>
      </c>
    </row>
    <row r="24" spans="1:16" ht="21.75" customHeight="1">
      <c r="A24" s="506"/>
      <c r="B24" s="486" t="s">
        <v>435</v>
      </c>
      <c r="C24" s="487"/>
      <c r="D24" s="487" t="s">
        <v>514</v>
      </c>
      <c r="E24" s="488"/>
      <c r="F24" s="488"/>
      <c r="G24" s="488"/>
      <c r="H24" s="488"/>
      <c r="I24" s="488"/>
      <c r="J24" s="488">
        <v>425920</v>
      </c>
      <c r="K24" s="488"/>
      <c r="L24" s="488"/>
      <c r="M24" s="488"/>
      <c r="N24" s="488"/>
      <c r="O24" s="488"/>
      <c r="P24" s="443">
        <f>SUM(E24:O24)</f>
        <v>425920</v>
      </c>
    </row>
    <row r="25" spans="1:16" s="500" customFormat="1" ht="21.75" customHeight="1">
      <c r="A25" s="515" t="s">
        <v>515</v>
      </c>
      <c r="B25" s="508"/>
      <c r="C25" s="509"/>
      <c r="D25" s="507" t="s">
        <v>516</v>
      </c>
      <c r="E25" s="510">
        <f>SUM(E24:E24)</f>
        <v>0</v>
      </c>
      <c r="F25" s="510"/>
      <c r="G25" s="510">
        <f>SUM(G24:G24)</f>
        <v>0</v>
      </c>
      <c r="H25" s="510">
        <f>SUM(H24:H24)</f>
        <v>0</v>
      </c>
      <c r="I25" s="510">
        <f>SUM(I23:I24)</f>
        <v>0</v>
      </c>
      <c r="J25" s="510">
        <f aca="true" t="shared" si="4" ref="J25:O25">SUM(J23:J24)</f>
        <v>425920</v>
      </c>
      <c r="K25" s="510">
        <f t="shared" si="4"/>
        <v>0</v>
      </c>
      <c r="L25" s="510">
        <f>SUM(L22:L24)</f>
        <v>12900</v>
      </c>
      <c r="M25" s="510">
        <f t="shared" si="4"/>
        <v>0</v>
      </c>
      <c r="N25" s="510">
        <f t="shared" si="4"/>
        <v>0</v>
      </c>
      <c r="O25" s="510">
        <f t="shared" si="4"/>
        <v>0</v>
      </c>
      <c r="P25" s="455">
        <f>SUM(P22:P24)</f>
        <v>438820</v>
      </c>
    </row>
    <row r="26" spans="1:16" ht="12" customHeight="1">
      <c r="A26" s="516"/>
      <c r="B26" s="490"/>
      <c r="C26" s="517"/>
      <c r="D26" s="513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43"/>
    </row>
    <row r="27" spans="1:16" ht="21.75" customHeight="1">
      <c r="A27" s="516"/>
      <c r="B27" s="486" t="s">
        <v>517</v>
      </c>
      <c r="C27" s="517"/>
      <c r="D27" s="487" t="s">
        <v>518</v>
      </c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43">
        <f>SUM(E27:O27)</f>
        <v>0</v>
      </c>
    </row>
    <row r="28" spans="1:75" ht="21.75" customHeight="1">
      <c r="A28" s="506"/>
      <c r="B28" s="486" t="s">
        <v>519</v>
      </c>
      <c r="C28" s="487"/>
      <c r="D28" s="487" t="s">
        <v>521</v>
      </c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43">
        <f>SUM(E28:O28)</f>
        <v>0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</row>
    <row r="29" spans="1:16" ht="21.75" customHeight="1">
      <c r="A29" s="506"/>
      <c r="B29" s="486" t="s">
        <v>523</v>
      </c>
      <c r="C29" s="487"/>
      <c r="D29" s="487" t="s">
        <v>524</v>
      </c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43">
        <f>SUM(E29:O29)</f>
        <v>0</v>
      </c>
    </row>
    <row r="30" spans="1:16" s="500" customFormat="1" ht="21.75" customHeight="1">
      <c r="A30" s="515" t="s">
        <v>525</v>
      </c>
      <c r="B30" s="508"/>
      <c r="C30" s="509"/>
      <c r="D30" s="507" t="s">
        <v>526</v>
      </c>
      <c r="E30" s="510">
        <f>SUM(E27:E29)</f>
        <v>0</v>
      </c>
      <c r="F30" s="510">
        <f>SUM(F27:F29)</f>
        <v>0</v>
      </c>
      <c r="G30" s="510">
        <f aca="true" t="shared" si="5" ref="G30:P30">SUM(G27:G29)</f>
        <v>0</v>
      </c>
      <c r="H30" s="510">
        <f t="shared" si="5"/>
        <v>0</v>
      </c>
      <c r="I30" s="510">
        <f t="shared" si="5"/>
        <v>0</v>
      </c>
      <c r="J30" s="510">
        <f t="shared" si="5"/>
        <v>0</v>
      </c>
      <c r="K30" s="510">
        <f t="shared" si="5"/>
        <v>0</v>
      </c>
      <c r="L30" s="510">
        <f t="shared" si="5"/>
        <v>0</v>
      </c>
      <c r="M30" s="510">
        <f t="shared" si="5"/>
        <v>0</v>
      </c>
      <c r="N30" s="510">
        <f t="shared" si="5"/>
        <v>0</v>
      </c>
      <c r="O30" s="510">
        <f t="shared" si="5"/>
        <v>0</v>
      </c>
      <c r="P30" s="455">
        <f t="shared" si="5"/>
        <v>0</v>
      </c>
    </row>
    <row r="31" spans="1:16" ht="15" customHeight="1">
      <c r="A31" s="516"/>
      <c r="B31" s="490"/>
      <c r="C31" s="517"/>
      <c r="D31" s="513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43"/>
    </row>
    <row r="32" spans="1:16" ht="21.75" customHeight="1">
      <c r="A32" s="506"/>
      <c r="B32" s="486" t="s">
        <v>439</v>
      </c>
      <c r="C32" s="487">
        <v>931102</v>
      </c>
      <c r="D32" s="487" t="s">
        <v>527</v>
      </c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43">
        <f>SUM(E32:O32)</f>
        <v>0</v>
      </c>
    </row>
    <row r="33" spans="1:16" ht="29.25" customHeight="1">
      <c r="A33" s="506"/>
      <c r="B33" s="486" t="s">
        <v>437</v>
      </c>
      <c r="C33" s="487">
        <v>910110</v>
      </c>
      <c r="D33" s="518" t="s">
        <v>580</v>
      </c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43">
        <f>SUM(E33:O33)</f>
        <v>0</v>
      </c>
    </row>
    <row r="34" spans="1:16" s="500" customFormat="1" ht="21.75" customHeight="1">
      <c r="A34" s="515" t="s">
        <v>537</v>
      </c>
      <c r="B34" s="508"/>
      <c r="C34" s="509"/>
      <c r="D34" s="507" t="s">
        <v>538</v>
      </c>
      <c r="E34" s="510">
        <f aca="true" t="shared" si="6" ref="E34:M34">SUM(E32:E33)</f>
        <v>0</v>
      </c>
      <c r="F34" s="510">
        <f t="shared" si="6"/>
        <v>0</v>
      </c>
      <c r="G34" s="510">
        <f t="shared" si="6"/>
        <v>0</v>
      </c>
      <c r="H34" s="510">
        <f t="shared" si="6"/>
        <v>0</v>
      </c>
      <c r="I34" s="510">
        <f t="shared" si="6"/>
        <v>0</v>
      </c>
      <c r="J34" s="510">
        <f t="shared" si="6"/>
        <v>0</v>
      </c>
      <c r="K34" s="510">
        <f t="shared" si="6"/>
        <v>0</v>
      </c>
      <c r="L34" s="510">
        <f t="shared" si="6"/>
        <v>0</v>
      </c>
      <c r="M34" s="510">
        <f t="shared" si="6"/>
        <v>0</v>
      </c>
      <c r="N34" s="510">
        <v>0</v>
      </c>
      <c r="O34" s="510">
        <f>SUM(O32:O33)</f>
        <v>0</v>
      </c>
      <c r="P34" s="455">
        <f>SUM(P32:P33)</f>
        <v>0</v>
      </c>
    </row>
    <row r="35" spans="1:16" ht="10.5" customHeight="1">
      <c r="A35" s="516"/>
      <c r="B35" s="487"/>
      <c r="C35" s="517"/>
      <c r="D35" s="513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43"/>
    </row>
    <row r="36" spans="1:16" ht="21.75" customHeight="1">
      <c r="A36" s="485"/>
      <c r="B36" s="486" t="s">
        <v>539</v>
      </c>
      <c r="C36" s="511"/>
      <c r="D36" s="490" t="s">
        <v>581</v>
      </c>
      <c r="E36" s="488"/>
      <c r="F36" s="492"/>
      <c r="G36" s="492"/>
      <c r="H36" s="492"/>
      <c r="I36" s="488"/>
      <c r="J36" s="492"/>
      <c r="K36" s="492"/>
      <c r="L36" s="492"/>
      <c r="M36" s="492"/>
      <c r="N36" s="492"/>
      <c r="O36" s="492"/>
      <c r="P36" s="443">
        <f>SUM(E36:O36)</f>
        <v>0</v>
      </c>
    </row>
    <row r="37" spans="1:16" s="520" customFormat="1" ht="21.75" customHeight="1">
      <c r="A37" s="519"/>
      <c r="B37" s="486" t="s">
        <v>541</v>
      </c>
      <c r="C37" s="511"/>
      <c r="D37" s="490" t="s">
        <v>542</v>
      </c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43">
        <f>SUM(E37:O37)</f>
        <v>0</v>
      </c>
    </row>
    <row r="38" spans="1:16" s="500" customFormat="1" ht="21.75" customHeight="1">
      <c r="A38" s="515" t="s">
        <v>543</v>
      </c>
      <c r="B38" s="521"/>
      <c r="C38" s="522"/>
      <c r="D38" s="507" t="s">
        <v>544</v>
      </c>
      <c r="E38" s="510">
        <f>SUM(E37:E37)</f>
        <v>0</v>
      </c>
      <c r="F38" s="510">
        <f>SUM(F37:F37)</f>
        <v>0</v>
      </c>
      <c r="G38" s="510">
        <f>SUM(G37:G37)</f>
        <v>0</v>
      </c>
      <c r="H38" s="510">
        <f>SUM(H37:H37)</f>
        <v>0</v>
      </c>
      <c r="I38" s="510">
        <f>SUM(I36:I37)</f>
        <v>0</v>
      </c>
      <c r="J38" s="510">
        <f aca="true" t="shared" si="7" ref="J38:P38">SUM(J36:J37)</f>
        <v>0</v>
      </c>
      <c r="K38" s="510">
        <f t="shared" si="7"/>
        <v>0</v>
      </c>
      <c r="L38" s="510">
        <f t="shared" si="7"/>
        <v>0</v>
      </c>
      <c r="M38" s="510">
        <f t="shared" si="7"/>
        <v>0</v>
      </c>
      <c r="N38" s="510">
        <f t="shared" si="7"/>
        <v>0</v>
      </c>
      <c r="O38" s="510">
        <f t="shared" si="7"/>
        <v>0</v>
      </c>
      <c r="P38" s="455">
        <f t="shared" si="7"/>
        <v>0</v>
      </c>
    </row>
    <row r="39" spans="1:16" ht="10.5" customHeight="1">
      <c r="A39" s="516"/>
      <c r="B39" s="486"/>
      <c r="C39" s="511"/>
      <c r="D39" s="513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43"/>
    </row>
    <row r="40" spans="1:16" ht="21.75" customHeight="1">
      <c r="A40" s="516"/>
      <c r="B40" s="486" t="s">
        <v>547</v>
      </c>
      <c r="C40" s="487">
        <v>889921</v>
      </c>
      <c r="D40" s="487" t="s">
        <v>582</v>
      </c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43">
        <f>SUM(E40:O40)</f>
        <v>0</v>
      </c>
    </row>
    <row r="41" spans="1:16" ht="21.75" customHeight="1">
      <c r="A41" s="516"/>
      <c r="B41" s="486" t="s">
        <v>549</v>
      </c>
      <c r="C41" s="487">
        <v>889921</v>
      </c>
      <c r="D41" s="487" t="s">
        <v>583</v>
      </c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43">
        <f>SUM(E41:O41)</f>
        <v>0</v>
      </c>
    </row>
    <row r="42" spans="1:16" ht="21.75" customHeight="1">
      <c r="A42" s="516"/>
      <c r="B42" s="486" t="s">
        <v>584</v>
      </c>
      <c r="C42" s="487">
        <v>889921</v>
      </c>
      <c r="D42" s="487" t="s">
        <v>551</v>
      </c>
      <c r="E42" s="488"/>
      <c r="F42" s="488"/>
      <c r="G42" s="488"/>
      <c r="H42" s="488"/>
      <c r="I42" s="488">
        <v>228000</v>
      </c>
      <c r="J42" s="488"/>
      <c r="K42" s="488"/>
      <c r="L42" s="488"/>
      <c r="M42" s="488"/>
      <c r="N42" s="488"/>
      <c r="O42" s="488"/>
      <c r="P42" s="443">
        <f>SUM(E42:O42)</f>
        <v>228000</v>
      </c>
    </row>
    <row r="43" spans="1:16" ht="21.75" customHeight="1">
      <c r="A43" s="516"/>
      <c r="B43" s="486" t="s">
        <v>594</v>
      </c>
      <c r="C43" s="487">
        <v>889922</v>
      </c>
      <c r="D43" s="487" t="s">
        <v>595</v>
      </c>
      <c r="E43" s="488"/>
      <c r="F43" s="488"/>
      <c r="G43" s="488"/>
      <c r="H43" s="488"/>
      <c r="I43" s="488">
        <v>5000</v>
      </c>
      <c r="J43" s="488"/>
      <c r="K43" s="488"/>
      <c r="L43" s="488"/>
      <c r="M43" s="488"/>
      <c r="N43" s="488"/>
      <c r="O43" s="488"/>
      <c r="P43" s="443">
        <f>SUM(E43:O43)</f>
        <v>5000</v>
      </c>
    </row>
    <row r="44" spans="1:16" ht="21.75" customHeight="1">
      <c r="A44" s="506"/>
      <c r="B44" s="486" t="s">
        <v>585</v>
      </c>
      <c r="C44" s="487">
        <v>889921</v>
      </c>
      <c r="D44" s="487" t="s">
        <v>586</v>
      </c>
      <c r="E44" s="488"/>
      <c r="F44" s="488"/>
      <c r="G44" s="488"/>
      <c r="H44" s="488"/>
      <c r="I44" s="488"/>
      <c r="J44" s="488"/>
      <c r="K44" s="488">
        <v>279525</v>
      </c>
      <c r="L44" s="488"/>
      <c r="M44" s="488"/>
      <c r="N44" s="488"/>
      <c r="O44" s="488"/>
      <c r="P44" s="443">
        <f>SUM(E44:O44)</f>
        <v>279525</v>
      </c>
    </row>
    <row r="45" spans="1:16" s="500" customFormat="1" ht="21.75" customHeight="1">
      <c r="A45" s="515" t="s">
        <v>204</v>
      </c>
      <c r="B45" s="508"/>
      <c r="C45" s="509"/>
      <c r="D45" s="507" t="s">
        <v>587</v>
      </c>
      <c r="E45" s="510">
        <f>SUM(E40:E44)</f>
        <v>0</v>
      </c>
      <c r="F45" s="510">
        <f aca="true" t="shared" si="8" ref="F45:O45">SUM(F40:F44)</f>
        <v>0</v>
      </c>
      <c r="G45" s="510">
        <f t="shared" si="8"/>
        <v>0</v>
      </c>
      <c r="H45" s="510">
        <f t="shared" si="8"/>
        <v>0</v>
      </c>
      <c r="I45" s="510">
        <f t="shared" si="8"/>
        <v>233000</v>
      </c>
      <c r="J45" s="510">
        <f t="shared" si="8"/>
        <v>0</v>
      </c>
      <c r="K45" s="510">
        <f t="shared" si="8"/>
        <v>279525</v>
      </c>
      <c r="L45" s="510">
        <f t="shared" si="8"/>
        <v>0</v>
      </c>
      <c r="M45" s="510">
        <f t="shared" si="8"/>
        <v>0</v>
      </c>
      <c r="N45" s="510">
        <f t="shared" si="8"/>
        <v>0</v>
      </c>
      <c r="O45" s="510">
        <f t="shared" si="8"/>
        <v>0</v>
      </c>
      <c r="P45" s="455">
        <f>SUM(P40:P44)</f>
        <v>512525</v>
      </c>
    </row>
    <row r="46" spans="1:16" ht="10.5" customHeight="1">
      <c r="A46" s="516"/>
      <c r="B46" s="486"/>
      <c r="C46" s="511"/>
      <c r="D46" s="513"/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43"/>
    </row>
    <row r="47" spans="1:16" ht="21.75" customHeight="1">
      <c r="A47" s="485"/>
      <c r="B47" s="486" t="s">
        <v>588</v>
      </c>
      <c r="C47" s="487"/>
      <c r="D47" s="487" t="s">
        <v>589</v>
      </c>
      <c r="E47" s="492"/>
      <c r="F47" s="492"/>
      <c r="G47" s="492"/>
      <c r="H47" s="488">
        <v>8695000</v>
      </c>
      <c r="I47" s="488"/>
      <c r="J47" s="492"/>
      <c r="K47" s="492"/>
      <c r="L47" s="492"/>
      <c r="M47" s="492"/>
      <c r="N47" s="492"/>
      <c r="O47" s="492"/>
      <c r="P47" s="443">
        <f>SUM(E47:O47)</f>
        <v>8695000</v>
      </c>
    </row>
    <row r="48" spans="1:16" s="524" customFormat="1" ht="21.75" customHeight="1">
      <c r="A48" s="494"/>
      <c r="B48" s="521"/>
      <c r="C48" s="512"/>
      <c r="D48" s="523" t="s">
        <v>590</v>
      </c>
      <c r="E48" s="510">
        <f aca="true" t="shared" si="9" ref="E48:O48">SUM(E13,E17,E20,E25,E30,E34,E45,E38,E47)</f>
        <v>16065258</v>
      </c>
      <c r="F48" s="510">
        <f t="shared" si="9"/>
        <v>1078000</v>
      </c>
      <c r="G48" s="510">
        <f t="shared" si="9"/>
        <v>968546</v>
      </c>
      <c r="H48" s="510">
        <f t="shared" si="9"/>
        <v>8695000</v>
      </c>
      <c r="I48" s="510">
        <f t="shared" si="9"/>
        <v>3780000</v>
      </c>
      <c r="J48" s="510">
        <f t="shared" si="9"/>
        <v>425920</v>
      </c>
      <c r="K48" s="510">
        <f t="shared" si="9"/>
        <v>279525</v>
      </c>
      <c r="L48" s="510">
        <f t="shared" si="9"/>
        <v>12900</v>
      </c>
      <c r="M48" s="510">
        <f t="shared" si="9"/>
        <v>0</v>
      </c>
      <c r="N48" s="510">
        <f t="shared" si="9"/>
        <v>0</v>
      </c>
      <c r="O48" s="510">
        <f t="shared" si="9"/>
        <v>4390000</v>
      </c>
      <c r="P48" s="455">
        <f>SUM(P13,P17,P20,P25,P30,P34,P45,P38,P47)-1</f>
        <v>35695148</v>
      </c>
    </row>
    <row r="49" spans="1:16" s="525" customFormat="1" ht="21.75" customHeight="1">
      <c r="A49" s="485"/>
      <c r="B49" s="486"/>
      <c r="C49" s="487"/>
      <c r="D49" s="514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43"/>
    </row>
    <row r="50" spans="1:16" s="525" customFormat="1" ht="21.75" customHeight="1">
      <c r="A50" s="485"/>
      <c r="B50" s="486"/>
      <c r="C50" s="487"/>
      <c r="D50" s="526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43"/>
    </row>
    <row r="51" spans="1:16" s="525" customFormat="1" ht="21.75" customHeight="1">
      <c r="A51" s="485"/>
      <c r="B51" s="486"/>
      <c r="C51" s="487"/>
      <c r="D51" s="487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43"/>
    </row>
    <row r="52" spans="1:16" s="524" customFormat="1" ht="21.75" customHeight="1">
      <c r="A52" s="494"/>
      <c r="B52" s="521"/>
      <c r="C52" s="512"/>
      <c r="D52" s="523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455"/>
    </row>
    <row r="53" spans="1:16" s="527" customFormat="1" ht="22.5" customHeight="1">
      <c r="A53" s="494"/>
      <c r="B53" s="521"/>
      <c r="C53" s="512"/>
      <c r="D53" s="523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455"/>
    </row>
    <row r="54" spans="1:16" s="532" customFormat="1" ht="21.75" customHeight="1">
      <c r="A54" s="528"/>
      <c r="B54" s="512"/>
      <c r="C54" s="512"/>
      <c r="D54" s="529" t="s">
        <v>591</v>
      </c>
      <c r="E54" s="530">
        <f aca="true" t="shared" si="10" ref="E54:O54">SUM(E48+E52)</f>
        <v>16065258</v>
      </c>
      <c r="F54" s="530">
        <f t="shared" si="10"/>
        <v>1078000</v>
      </c>
      <c r="G54" s="530">
        <f t="shared" si="10"/>
        <v>968546</v>
      </c>
      <c r="H54" s="530">
        <f t="shared" si="10"/>
        <v>8695000</v>
      </c>
      <c r="I54" s="530">
        <f t="shared" si="10"/>
        <v>3780000</v>
      </c>
      <c r="J54" s="530">
        <f t="shared" si="10"/>
        <v>425920</v>
      </c>
      <c r="K54" s="530">
        <f t="shared" si="10"/>
        <v>279525</v>
      </c>
      <c r="L54" s="530">
        <f t="shared" si="10"/>
        <v>12900</v>
      </c>
      <c r="M54" s="530">
        <f t="shared" si="10"/>
        <v>0</v>
      </c>
      <c r="N54" s="530">
        <f t="shared" si="10"/>
        <v>0</v>
      </c>
      <c r="O54" s="530">
        <f t="shared" si="10"/>
        <v>4390000</v>
      </c>
      <c r="P54" s="531">
        <f>(P48+P52)+1</f>
        <v>35695149</v>
      </c>
    </row>
    <row r="55" ht="13.5" customHeight="1"/>
    <row r="56" ht="13.5" customHeight="1"/>
    <row r="57" ht="13.5" customHeight="1"/>
    <row r="58" ht="13.5" customHeight="1"/>
    <row r="59" ht="13.5" customHeight="1"/>
  </sheetData>
  <sheetProtection/>
  <mergeCells count="15">
    <mergeCell ref="H4:H5"/>
    <mergeCell ref="I4:I5"/>
    <mergeCell ref="J4:J5"/>
    <mergeCell ref="K4:L4"/>
    <mergeCell ref="M4:N4"/>
    <mergeCell ref="O4:O5"/>
    <mergeCell ref="P4:P5"/>
    <mergeCell ref="A1:T1"/>
    <mergeCell ref="O3:P3"/>
    <mergeCell ref="A4:A5"/>
    <mergeCell ref="B4:B5"/>
    <mergeCell ref="C4:C5"/>
    <mergeCell ref="D4:D5"/>
    <mergeCell ref="E4:F4"/>
    <mergeCell ref="G4:G5"/>
  </mergeCells>
  <printOptions horizontalCentered="1"/>
  <pageMargins left="0" right="0" top="0" bottom="0" header="0" footer="0"/>
  <pageSetup fitToHeight="1" fitToWidth="1" horizontalDpi="300" verticalDpi="300" orientation="landscape" paperSize="9" scale="4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4" width="13.00390625" style="0" customWidth="1"/>
    <col min="5" max="6" width="13.140625" style="0" customWidth="1"/>
  </cols>
  <sheetData>
    <row r="1" spans="1:6" ht="30" customHeight="1">
      <c r="A1" s="740" t="s">
        <v>404</v>
      </c>
      <c r="B1" s="740"/>
      <c r="C1" s="740"/>
      <c r="D1" s="740"/>
      <c r="E1" s="740"/>
      <c r="F1" s="740"/>
    </row>
    <row r="2" spans="1:6" ht="18" customHeight="1">
      <c r="A2" s="741" t="s">
        <v>396</v>
      </c>
      <c r="B2" s="741"/>
      <c r="C2" s="741"/>
      <c r="D2" s="741"/>
      <c r="E2" s="741"/>
      <c r="F2" s="741"/>
    </row>
    <row r="3" spans="1:6" ht="17.25" customHeight="1">
      <c r="A3" s="826" t="s">
        <v>678</v>
      </c>
      <c r="B3" s="2"/>
      <c r="C3" s="200"/>
      <c r="D3" s="200"/>
      <c r="E3" s="742"/>
      <c r="F3" s="742"/>
    </row>
    <row r="4" spans="1:6" ht="16.5" thickBot="1">
      <c r="A4" s="826" t="s">
        <v>679</v>
      </c>
      <c r="B4" s="3"/>
      <c r="C4" s="199"/>
      <c r="D4" s="199"/>
      <c r="E4" s="743" t="s">
        <v>398</v>
      </c>
      <c r="F4" s="743"/>
    </row>
    <row r="5" spans="1:6" ht="44.25" customHeight="1" thickBot="1">
      <c r="A5" s="223" t="s">
        <v>0</v>
      </c>
      <c r="B5" s="238" t="s">
        <v>1</v>
      </c>
      <c r="C5" s="246" t="s">
        <v>397</v>
      </c>
      <c r="D5" s="613" t="s">
        <v>606</v>
      </c>
      <c r="E5" s="695" t="s">
        <v>669</v>
      </c>
      <c r="F5" s="613" t="s">
        <v>670</v>
      </c>
    </row>
    <row r="6" spans="1:6" ht="12.75" customHeight="1" thickTop="1">
      <c r="A6" s="224" t="s">
        <v>99</v>
      </c>
      <c r="B6" s="239" t="s">
        <v>100</v>
      </c>
      <c r="C6" s="239" t="s">
        <v>101</v>
      </c>
      <c r="D6" s="239" t="s">
        <v>102</v>
      </c>
      <c r="E6" s="239" t="s">
        <v>103</v>
      </c>
      <c r="F6" s="230" t="s">
        <v>365</v>
      </c>
    </row>
    <row r="7" spans="1:6" ht="21.75" customHeight="1">
      <c r="A7" s="225" t="s">
        <v>2</v>
      </c>
      <c r="B7" s="240" t="s">
        <v>3</v>
      </c>
      <c r="C7" s="247">
        <f>C8+C15</f>
        <v>17143258</v>
      </c>
      <c r="D7" s="247">
        <f>D8+D15</f>
        <v>17233058</v>
      </c>
      <c r="E7" s="247">
        <f>E8+E15</f>
        <v>-19156</v>
      </c>
      <c r="F7" s="247">
        <f>F8+F15</f>
        <v>17213902</v>
      </c>
    </row>
    <row r="8" spans="1:6" s="12" customFormat="1" ht="21.75" customHeight="1">
      <c r="A8" s="226" t="s">
        <v>4</v>
      </c>
      <c r="B8" s="241" t="s">
        <v>5</v>
      </c>
      <c r="C8" s="248">
        <v>16065258</v>
      </c>
      <c r="D8" s="248">
        <v>16155058</v>
      </c>
      <c r="E8" s="248">
        <v>108</v>
      </c>
      <c r="F8" s="231">
        <v>16155166</v>
      </c>
    </row>
    <row r="9" spans="1:6" s="12" customFormat="1" ht="21.75" customHeight="1" hidden="1">
      <c r="A9" s="226" t="s">
        <v>123</v>
      </c>
      <c r="B9" s="241" t="s">
        <v>6</v>
      </c>
      <c r="C9" s="248"/>
      <c r="D9" s="248"/>
      <c r="E9" s="248"/>
      <c r="F9" s="231"/>
    </row>
    <row r="10" spans="1:6" s="12" customFormat="1" ht="21.75" customHeight="1" hidden="1">
      <c r="A10" s="226" t="s">
        <v>124</v>
      </c>
      <c r="B10" s="241" t="s">
        <v>7</v>
      </c>
      <c r="C10" s="248"/>
      <c r="D10" s="248"/>
      <c r="E10" s="248"/>
      <c r="F10" s="231"/>
    </row>
    <row r="11" spans="1:6" s="12" customFormat="1" ht="21.75" customHeight="1" hidden="1">
      <c r="A11" s="226" t="s">
        <v>125</v>
      </c>
      <c r="B11" s="241" t="s">
        <v>8</v>
      </c>
      <c r="C11" s="248"/>
      <c r="D11" s="248"/>
      <c r="E11" s="248"/>
      <c r="F11" s="231"/>
    </row>
    <row r="12" spans="1:6" s="12" customFormat="1" ht="21.75" customHeight="1" hidden="1">
      <c r="A12" s="226" t="s">
        <v>126</v>
      </c>
      <c r="B12" s="241" t="s">
        <v>9</v>
      </c>
      <c r="C12" s="248"/>
      <c r="D12" s="248"/>
      <c r="E12" s="248"/>
      <c r="F12" s="231"/>
    </row>
    <row r="13" spans="1:6" s="12" customFormat="1" ht="21.75" customHeight="1" hidden="1">
      <c r="A13" s="226" t="s">
        <v>127</v>
      </c>
      <c r="B13" s="242" t="s">
        <v>10</v>
      </c>
      <c r="C13" s="253"/>
      <c r="D13" s="253"/>
      <c r="E13" s="248"/>
      <c r="F13" s="232"/>
    </row>
    <row r="14" spans="1:6" s="12" customFormat="1" ht="21.75" customHeight="1" hidden="1">
      <c r="A14" s="226" t="s">
        <v>128</v>
      </c>
      <c r="B14" s="242" t="s">
        <v>11</v>
      </c>
      <c r="C14" s="242"/>
      <c r="D14" s="242"/>
      <c r="E14" s="248"/>
      <c r="F14" s="233"/>
    </row>
    <row r="15" spans="1:6" s="12" customFormat="1" ht="21.75" customHeight="1">
      <c r="A15" s="226" t="s">
        <v>12</v>
      </c>
      <c r="B15" s="241" t="s">
        <v>13</v>
      </c>
      <c r="C15" s="248">
        <v>1078000</v>
      </c>
      <c r="D15" s="248">
        <v>1078000</v>
      </c>
      <c r="E15" s="248">
        <v>-19264</v>
      </c>
      <c r="F15" s="231">
        <v>1058736</v>
      </c>
    </row>
    <row r="16" spans="1:6" ht="21.75" customHeight="1">
      <c r="A16" s="227" t="s">
        <v>14</v>
      </c>
      <c r="B16" s="243" t="s">
        <v>15</v>
      </c>
      <c r="C16" s="249">
        <f>C19</f>
        <v>0</v>
      </c>
      <c r="D16" s="249">
        <v>2460341</v>
      </c>
      <c r="E16" s="249">
        <v>-968546</v>
      </c>
      <c r="F16" s="249">
        <v>1491795</v>
      </c>
    </row>
    <row r="17" spans="1:6" ht="21.75" customHeight="1" hidden="1">
      <c r="A17" s="226" t="s">
        <v>157</v>
      </c>
      <c r="B17" s="242" t="s">
        <v>290</v>
      </c>
      <c r="C17" s="253">
        <v>0</v>
      </c>
      <c r="D17" s="253"/>
      <c r="E17" s="248"/>
      <c r="F17" s="232"/>
    </row>
    <row r="18" spans="1:6" ht="21.75" customHeight="1" hidden="1">
      <c r="A18" s="226" t="s">
        <v>158</v>
      </c>
      <c r="B18" s="241" t="s">
        <v>186</v>
      </c>
      <c r="C18" s="248">
        <v>14220</v>
      </c>
      <c r="D18" s="248"/>
      <c r="E18" s="248"/>
      <c r="F18" s="231"/>
    </row>
    <row r="19" spans="1:6" ht="21.75" customHeight="1">
      <c r="A19" s="226" t="s">
        <v>157</v>
      </c>
      <c r="B19" s="241" t="s">
        <v>290</v>
      </c>
      <c r="C19" s="248">
        <v>0</v>
      </c>
      <c r="D19" s="248">
        <v>2460341</v>
      </c>
      <c r="E19" s="248">
        <v>-968546</v>
      </c>
      <c r="F19" s="231">
        <v>1491795</v>
      </c>
    </row>
    <row r="20" spans="1:6" ht="21.75" customHeight="1">
      <c r="A20" s="227" t="s">
        <v>16</v>
      </c>
      <c r="B20" s="243" t="s">
        <v>17</v>
      </c>
      <c r="C20" s="249">
        <f>C22+C27+C21</f>
        <v>8495000</v>
      </c>
      <c r="D20" s="249">
        <f>D22+D27+D21</f>
        <v>8695000</v>
      </c>
      <c r="E20" s="249">
        <f>E22+E27+E21</f>
        <v>-366243</v>
      </c>
      <c r="F20" s="249">
        <f>F22+F27+F21</f>
        <v>8328757</v>
      </c>
    </row>
    <row r="21" spans="1:6" ht="21.75" customHeight="1">
      <c r="A21" s="226" t="s">
        <v>400</v>
      </c>
      <c r="B21" s="241" t="s">
        <v>399</v>
      </c>
      <c r="C21" s="248">
        <v>0</v>
      </c>
      <c r="D21" s="248">
        <v>0</v>
      </c>
      <c r="E21" s="249">
        <v>0</v>
      </c>
      <c r="F21" s="234">
        <v>0</v>
      </c>
    </row>
    <row r="22" spans="1:6" s="12" customFormat="1" ht="23.25" customHeight="1">
      <c r="A22" s="226" t="s">
        <v>18</v>
      </c>
      <c r="B22" s="241" t="s">
        <v>19</v>
      </c>
      <c r="C22" s="248">
        <v>8485000</v>
      </c>
      <c r="D22" s="248">
        <v>8685000</v>
      </c>
      <c r="E22" s="248">
        <v>-357290</v>
      </c>
      <c r="F22" s="231">
        <v>8327710</v>
      </c>
    </row>
    <row r="23" spans="1:6" s="12" customFormat="1" ht="21.75" customHeight="1" hidden="1">
      <c r="A23" s="226" t="s">
        <v>20</v>
      </c>
      <c r="B23" s="241" t="s">
        <v>21</v>
      </c>
      <c r="C23" s="248"/>
      <c r="D23" s="248"/>
      <c r="E23" s="248"/>
      <c r="F23" s="231"/>
    </row>
    <row r="24" spans="1:6" s="12" customFormat="1" ht="21.75" customHeight="1" hidden="1">
      <c r="A24" s="226"/>
      <c r="B24" s="241" t="s">
        <v>22</v>
      </c>
      <c r="C24" s="248"/>
      <c r="D24" s="248"/>
      <c r="E24" s="248"/>
      <c r="F24" s="231"/>
    </row>
    <row r="25" spans="1:6" s="12" customFormat="1" ht="21.75" customHeight="1" hidden="1">
      <c r="A25" s="226" t="s">
        <v>23</v>
      </c>
      <c r="B25" s="241" t="s">
        <v>24</v>
      </c>
      <c r="C25" s="248"/>
      <c r="D25" s="248"/>
      <c r="E25" s="248"/>
      <c r="F25" s="231"/>
    </row>
    <row r="26" spans="1:6" s="12" customFormat="1" ht="21.75" customHeight="1" hidden="1">
      <c r="A26" s="226" t="s">
        <v>25</v>
      </c>
      <c r="B26" s="241" t="s">
        <v>26</v>
      </c>
      <c r="C26" s="248"/>
      <c r="D26" s="248"/>
      <c r="E26" s="248"/>
      <c r="F26" s="231"/>
    </row>
    <row r="27" spans="1:6" s="12" customFormat="1" ht="21.75" customHeight="1">
      <c r="A27" s="226" t="s">
        <v>27</v>
      </c>
      <c r="B27" s="241" t="s">
        <v>28</v>
      </c>
      <c r="C27" s="248">
        <v>10000</v>
      </c>
      <c r="D27" s="248">
        <v>10000</v>
      </c>
      <c r="E27" s="248">
        <v>-8953</v>
      </c>
      <c r="F27" s="231">
        <v>1047</v>
      </c>
    </row>
    <row r="28" spans="1:6" ht="21.75" customHeight="1">
      <c r="A28" s="227" t="s">
        <v>29</v>
      </c>
      <c r="B28" s="243" t="s">
        <v>30</v>
      </c>
      <c r="C28" s="249">
        <f>SUM(C30:C37)</f>
        <v>3780000</v>
      </c>
      <c r="D28" s="249">
        <f>SUM(D30:D37)</f>
        <v>3780000</v>
      </c>
      <c r="E28" s="249">
        <f>SUM(E29:E37)</f>
        <v>-169729</v>
      </c>
      <c r="F28" s="249">
        <f>SUM(F29:F37)</f>
        <v>3610271</v>
      </c>
    </row>
    <row r="29" spans="1:6" ht="21.75" customHeight="1">
      <c r="A29" s="226" t="s">
        <v>671</v>
      </c>
      <c r="B29" s="241" t="s">
        <v>672</v>
      </c>
      <c r="C29" s="248">
        <v>0</v>
      </c>
      <c r="D29" s="248">
        <v>0</v>
      </c>
      <c r="E29" s="248">
        <v>106350</v>
      </c>
      <c r="F29" s="231">
        <v>106350</v>
      </c>
    </row>
    <row r="30" spans="1:6" ht="21.75" customHeight="1">
      <c r="A30" s="226" t="s">
        <v>31</v>
      </c>
      <c r="B30" s="241" t="s">
        <v>119</v>
      </c>
      <c r="C30" s="248">
        <v>3500000</v>
      </c>
      <c r="D30" s="248">
        <v>3500000</v>
      </c>
      <c r="E30" s="248">
        <v>-447727</v>
      </c>
      <c r="F30" s="231">
        <v>3052273</v>
      </c>
    </row>
    <row r="31" spans="1:6" ht="21.75" customHeight="1">
      <c r="A31" s="226" t="s">
        <v>291</v>
      </c>
      <c r="B31" s="241" t="s">
        <v>292</v>
      </c>
      <c r="C31" s="248">
        <v>45000</v>
      </c>
      <c r="D31" s="248">
        <v>45000</v>
      </c>
      <c r="E31" s="248">
        <v>-32916</v>
      </c>
      <c r="F31" s="231">
        <v>12084</v>
      </c>
    </row>
    <row r="32" spans="1:6" ht="21.75" customHeight="1">
      <c r="A32" s="226" t="s">
        <v>32</v>
      </c>
      <c r="B32" s="241" t="s">
        <v>33</v>
      </c>
      <c r="C32" s="248">
        <v>0</v>
      </c>
      <c r="D32" s="248">
        <v>0</v>
      </c>
      <c r="E32" s="248">
        <v>0</v>
      </c>
      <c r="F32" s="231">
        <v>0</v>
      </c>
    </row>
    <row r="33" spans="1:6" ht="18.75" customHeight="1">
      <c r="A33" s="226" t="s">
        <v>34</v>
      </c>
      <c r="B33" s="241" t="s">
        <v>35</v>
      </c>
      <c r="C33" s="248">
        <v>228000</v>
      </c>
      <c r="D33" s="248">
        <v>228000</v>
      </c>
      <c r="E33" s="248">
        <v>6325</v>
      </c>
      <c r="F33" s="231">
        <v>234325</v>
      </c>
    </row>
    <row r="34" spans="1:6" ht="24.75" customHeight="1">
      <c r="A34" s="226" t="s">
        <v>36</v>
      </c>
      <c r="B34" s="241" t="s">
        <v>37</v>
      </c>
      <c r="C34" s="248">
        <v>0</v>
      </c>
      <c r="D34" s="248">
        <v>0</v>
      </c>
      <c r="E34" s="248">
        <v>0</v>
      </c>
      <c r="F34" s="231">
        <v>0</v>
      </c>
    </row>
    <row r="35" spans="1:6" ht="21.75" customHeight="1">
      <c r="A35" s="228" t="s">
        <v>38</v>
      </c>
      <c r="B35" s="244" t="s">
        <v>39</v>
      </c>
      <c r="C35" s="250">
        <v>0</v>
      </c>
      <c r="D35" s="250">
        <v>0</v>
      </c>
      <c r="E35" s="250">
        <v>0</v>
      </c>
      <c r="F35" s="235">
        <v>0</v>
      </c>
    </row>
    <row r="36" spans="1:6" ht="21.75" customHeight="1">
      <c r="A36" s="226" t="s">
        <v>40</v>
      </c>
      <c r="B36" s="241" t="s">
        <v>41</v>
      </c>
      <c r="C36" s="248">
        <v>7000</v>
      </c>
      <c r="D36" s="248">
        <v>7000</v>
      </c>
      <c r="E36" s="248">
        <v>-1766</v>
      </c>
      <c r="F36" s="231">
        <v>5234</v>
      </c>
    </row>
    <row r="37" spans="1:6" ht="21.75" customHeight="1">
      <c r="A37" s="226" t="s">
        <v>42</v>
      </c>
      <c r="B37" s="241" t="s">
        <v>43</v>
      </c>
      <c r="C37" s="241">
        <v>0</v>
      </c>
      <c r="D37" s="241">
        <v>0</v>
      </c>
      <c r="E37" s="248">
        <v>200005</v>
      </c>
      <c r="F37" s="698">
        <v>200005</v>
      </c>
    </row>
    <row r="38" spans="1:6" ht="21.75" customHeight="1">
      <c r="A38" s="227" t="s">
        <v>44</v>
      </c>
      <c r="B38" s="243" t="s">
        <v>45</v>
      </c>
      <c r="C38" s="249">
        <v>0</v>
      </c>
      <c r="D38" s="249">
        <v>505920</v>
      </c>
      <c r="E38" s="249">
        <v>0</v>
      </c>
      <c r="F38" s="234">
        <v>505920</v>
      </c>
    </row>
    <row r="39" spans="1:6" ht="21.75" customHeight="1" hidden="1">
      <c r="A39" s="226" t="s">
        <v>293</v>
      </c>
      <c r="B39" s="241" t="s">
        <v>294</v>
      </c>
      <c r="C39" s="241">
        <v>0</v>
      </c>
      <c r="D39" s="241"/>
      <c r="E39" s="241"/>
      <c r="F39" s="236"/>
    </row>
    <row r="40" spans="1:6" ht="21.75" customHeight="1">
      <c r="A40" s="227" t="s">
        <v>46</v>
      </c>
      <c r="B40" s="243" t="s">
        <v>47</v>
      </c>
      <c r="C40" s="249">
        <v>0</v>
      </c>
      <c r="D40" s="249">
        <v>292425</v>
      </c>
      <c r="E40" s="249">
        <v>0</v>
      </c>
      <c r="F40" s="234">
        <v>292425</v>
      </c>
    </row>
    <row r="41" spans="1:6" ht="21.75" customHeight="1" hidden="1">
      <c r="A41" s="226" t="s">
        <v>120</v>
      </c>
      <c r="B41" s="241" t="s">
        <v>48</v>
      </c>
      <c r="C41" s="248"/>
      <c r="D41" s="248"/>
      <c r="E41" s="248"/>
      <c r="F41" s="231"/>
    </row>
    <row r="42" spans="1:6" ht="21.75" customHeight="1" hidden="1">
      <c r="A42" s="226" t="s">
        <v>297</v>
      </c>
      <c r="B42" s="241" t="s">
        <v>298</v>
      </c>
      <c r="C42" s="248"/>
      <c r="D42" s="248"/>
      <c r="E42" s="248"/>
      <c r="F42" s="231"/>
    </row>
    <row r="43" spans="1:6" ht="21.75" customHeight="1">
      <c r="A43" s="227" t="s">
        <v>49</v>
      </c>
      <c r="B43" s="243" t="s">
        <v>187</v>
      </c>
      <c r="C43" s="243">
        <v>0</v>
      </c>
      <c r="D43" s="243">
        <v>0</v>
      </c>
      <c r="E43" s="243">
        <v>0</v>
      </c>
      <c r="F43" s="237">
        <v>0</v>
      </c>
    </row>
    <row r="44" spans="1:6" ht="21.75" customHeight="1" hidden="1">
      <c r="A44" s="226" t="s">
        <v>121</v>
      </c>
      <c r="B44" s="241" t="s">
        <v>122</v>
      </c>
      <c r="C44" s="241">
        <v>0</v>
      </c>
      <c r="D44" s="241"/>
      <c r="E44" s="241"/>
      <c r="F44" s="236"/>
    </row>
    <row r="45" spans="1:6" ht="30" customHeight="1">
      <c r="A45" s="229" t="s">
        <v>184</v>
      </c>
      <c r="B45" s="245" t="s">
        <v>50</v>
      </c>
      <c r="C45" s="252">
        <f>C7+C16+C20+C28+C38+C40+C43</f>
        <v>29418258</v>
      </c>
      <c r="D45" s="252">
        <f>D7+D16+D20+D28+D38+D40+D43</f>
        <v>32966744</v>
      </c>
      <c r="E45" s="252">
        <f>E7+E16+E20+E28+E38+E40+E43</f>
        <v>-1523674</v>
      </c>
      <c r="F45" s="252">
        <f>F7+F16+F20+F28+F38+F40+F43</f>
        <v>31443070</v>
      </c>
    </row>
    <row r="46" spans="1:6" ht="21.75" customHeight="1">
      <c r="A46" s="227" t="s">
        <v>51</v>
      </c>
      <c r="B46" s="243" t="s">
        <v>52</v>
      </c>
      <c r="C46" s="249">
        <f>SUM(C47:C49)</f>
        <v>4390000</v>
      </c>
      <c r="D46" s="249">
        <f>SUM(D47:D49)</f>
        <v>4390000</v>
      </c>
      <c r="E46" s="249">
        <f>SUM(E47:E49)</f>
        <v>631791</v>
      </c>
      <c r="F46" s="249">
        <f>SUM(F47:F49)</f>
        <v>5021791</v>
      </c>
    </row>
    <row r="47" spans="1:6" ht="24" customHeight="1">
      <c r="A47" s="226" t="s">
        <v>416</v>
      </c>
      <c r="B47" s="241" t="s">
        <v>402</v>
      </c>
      <c r="C47" s="248">
        <v>0</v>
      </c>
      <c r="D47" s="248">
        <v>0</v>
      </c>
      <c r="E47" s="248">
        <v>0</v>
      </c>
      <c r="F47" s="231">
        <v>0</v>
      </c>
    </row>
    <row r="48" spans="1:6" ht="21.75" customHeight="1">
      <c r="A48" s="226" t="s">
        <v>53</v>
      </c>
      <c r="B48" s="241" t="s">
        <v>54</v>
      </c>
      <c r="C48" s="248">
        <v>4390000</v>
      </c>
      <c r="D48" s="248">
        <v>4390000</v>
      </c>
      <c r="E48" s="248">
        <v>0</v>
      </c>
      <c r="F48" s="231">
        <v>4390000</v>
      </c>
    </row>
    <row r="49" spans="1:6" ht="21.75" customHeight="1" thickBot="1">
      <c r="A49" s="535" t="s">
        <v>295</v>
      </c>
      <c r="B49" s="536" t="s">
        <v>296</v>
      </c>
      <c r="C49" s="537">
        <v>0</v>
      </c>
      <c r="D49" s="537">
        <v>0</v>
      </c>
      <c r="E49" s="537">
        <v>631791</v>
      </c>
      <c r="F49" s="538">
        <v>631791</v>
      </c>
    </row>
    <row r="50" spans="1:6" s="4" customFormat="1" ht="37.5" customHeight="1" thickBot="1">
      <c r="A50" s="539" t="s">
        <v>451</v>
      </c>
      <c r="B50" s="540" t="s">
        <v>55</v>
      </c>
      <c r="C50" s="541">
        <f>C45+C46</f>
        <v>33808258</v>
      </c>
      <c r="D50" s="541">
        <f>D45+D46</f>
        <v>37356744</v>
      </c>
      <c r="E50" s="541">
        <f>E45+E46</f>
        <v>-891883</v>
      </c>
      <c r="F50" s="541">
        <f>F45+F46</f>
        <v>36464861</v>
      </c>
    </row>
    <row r="51" spans="1:6" ht="15">
      <c r="A51" s="1"/>
      <c r="B51" s="1"/>
      <c r="C51" s="1"/>
      <c r="D51" s="1"/>
      <c r="E51" s="1"/>
      <c r="F51" s="1"/>
    </row>
  </sheetData>
  <sheetProtection/>
  <mergeCells count="4">
    <mergeCell ref="A1:F1"/>
    <mergeCell ref="A2:F2"/>
    <mergeCell ref="E3:F3"/>
    <mergeCell ref="E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  <rowBreaks count="1" manualBreakCount="1">
    <brk id="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4" width="13.57421875" style="0" customWidth="1"/>
    <col min="5" max="6" width="13.140625" style="0" customWidth="1"/>
  </cols>
  <sheetData>
    <row r="1" spans="1:6" ht="30" customHeight="1">
      <c r="A1" s="740" t="s">
        <v>405</v>
      </c>
      <c r="B1" s="740"/>
      <c r="C1" s="740"/>
      <c r="D1" s="740"/>
      <c r="E1" s="740"/>
      <c r="F1" s="740"/>
    </row>
    <row r="2" spans="1:6" ht="18" customHeight="1">
      <c r="A2" s="741" t="s">
        <v>396</v>
      </c>
      <c r="B2" s="741"/>
      <c r="C2" s="741"/>
      <c r="D2" s="741"/>
      <c r="E2" s="741"/>
      <c r="F2" s="741"/>
    </row>
    <row r="3" spans="1:6" ht="19.5" customHeight="1">
      <c r="A3" s="826" t="s">
        <v>680</v>
      </c>
      <c r="B3" s="2"/>
      <c r="C3" s="197"/>
      <c r="D3" s="197"/>
      <c r="E3" s="742"/>
      <c r="F3" s="742"/>
    </row>
    <row r="4" spans="1:6" ht="16.5" thickBot="1">
      <c r="A4" s="826" t="s">
        <v>681</v>
      </c>
      <c r="B4" s="3"/>
      <c r="C4" s="199"/>
      <c r="D4" s="199"/>
      <c r="E4" s="743" t="s">
        <v>398</v>
      </c>
      <c r="F4" s="743"/>
    </row>
    <row r="5" spans="1:6" ht="38.25" customHeight="1" thickBot="1">
      <c r="A5" s="11" t="s">
        <v>0</v>
      </c>
      <c r="B5" s="255" t="s">
        <v>1</v>
      </c>
      <c r="C5" s="246" t="s">
        <v>397</v>
      </c>
      <c r="D5" s="613" t="s">
        <v>606</v>
      </c>
      <c r="E5" s="695" t="s">
        <v>669</v>
      </c>
      <c r="F5" s="613" t="s">
        <v>670</v>
      </c>
    </row>
    <row r="6" spans="1:6" ht="12.75" customHeight="1" thickTop="1">
      <c r="A6" s="201" t="s">
        <v>99</v>
      </c>
      <c r="B6" s="202" t="s">
        <v>100</v>
      </c>
      <c r="C6" s="239" t="s">
        <v>101</v>
      </c>
      <c r="D6" s="239" t="s">
        <v>102</v>
      </c>
      <c r="E6" s="239" t="s">
        <v>103</v>
      </c>
      <c r="F6" s="239" t="s">
        <v>365</v>
      </c>
    </row>
    <row r="7" spans="1:6" s="6" customFormat="1" ht="21.75" customHeight="1">
      <c r="A7" s="10" t="s">
        <v>56</v>
      </c>
      <c r="B7" s="256" t="s">
        <v>57</v>
      </c>
      <c r="C7" s="247">
        <f>C8+C16</f>
        <v>12703000</v>
      </c>
      <c r="D7" s="247">
        <f>D8+D16</f>
        <v>14763500</v>
      </c>
      <c r="E7" s="247">
        <f>E8+E16</f>
        <v>0</v>
      </c>
      <c r="F7" s="247">
        <f>F8+F16</f>
        <v>14763500</v>
      </c>
    </row>
    <row r="8" spans="1:6" s="5" customFormat="1" ht="21.75" customHeight="1">
      <c r="A8" s="9" t="s">
        <v>58</v>
      </c>
      <c r="B8" s="204" t="s">
        <v>59</v>
      </c>
      <c r="C8" s="248">
        <v>4581000</v>
      </c>
      <c r="D8" s="248">
        <v>6674217</v>
      </c>
      <c r="E8" s="248">
        <v>0</v>
      </c>
      <c r="F8" s="248">
        <v>6674217</v>
      </c>
    </row>
    <row r="9" spans="1:6" s="5" customFormat="1" ht="22.5" customHeight="1" hidden="1">
      <c r="A9" s="9" t="s">
        <v>129</v>
      </c>
      <c r="B9" s="204" t="s">
        <v>60</v>
      </c>
      <c r="C9" s="248"/>
      <c r="D9" s="248"/>
      <c r="E9" s="248"/>
      <c r="F9" s="248"/>
    </row>
    <row r="10" spans="1:6" s="5" customFormat="1" ht="22.5" customHeight="1" hidden="1">
      <c r="A10" s="9" t="s">
        <v>189</v>
      </c>
      <c r="B10" s="204" t="s">
        <v>190</v>
      </c>
      <c r="C10" s="248"/>
      <c r="D10" s="248"/>
      <c r="E10" s="248"/>
      <c r="F10" s="248"/>
    </row>
    <row r="11" spans="1:6" s="5" customFormat="1" ht="22.5" customHeight="1" hidden="1">
      <c r="A11" s="9" t="s">
        <v>282</v>
      </c>
      <c r="B11" s="204" t="s">
        <v>283</v>
      </c>
      <c r="C11" s="248"/>
      <c r="D11" s="248"/>
      <c r="E11" s="248"/>
      <c r="F11" s="248"/>
    </row>
    <row r="12" spans="1:6" s="5" customFormat="1" ht="21.75" customHeight="1" hidden="1">
      <c r="A12" s="9" t="s">
        <v>130</v>
      </c>
      <c r="B12" s="204" t="s">
        <v>61</v>
      </c>
      <c r="C12" s="248"/>
      <c r="D12" s="248"/>
      <c r="E12" s="248"/>
      <c r="F12" s="248"/>
    </row>
    <row r="13" spans="1:6" s="5" customFormat="1" ht="21.75" customHeight="1" hidden="1">
      <c r="A13" s="9" t="s">
        <v>131</v>
      </c>
      <c r="B13" s="204" t="s">
        <v>62</v>
      </c>
      <c r="C13" s="253"/>
      <c r="D13" s="253"/>
      <c r="E13" s="248"/>
      <c r="F13" s="253"/>
    </row>
    <row r="14" spans="1:6" s="5" customFormat="1" ht="21.75" customHeight="1" hidden="1">
      <c r="A14" s="9" t="s">
        <v>132</v>
      </c>
      <c r="B14" s="204" t="s">
        <v>63</v>
      </c>
      <c r="C14" s="242"/>
      <c r="D14" s="242"/>
      <c r="E14" s="248"/>
      <c r="F14" s="242"/>
    </row>
    <row r="15" spans="1:6" s="5" customFormat="1" ht="21.75" customHeight="1" hidden="1">
      <c r="A15" s="9" t="s">
        <v>133</v>
      </c>
      <c r="B15" s="204" t="s">
        <v>64</v>
      </c>
      <c r="C15" s="242"/>
      <c r="D15" s="242"/>
      <c r="E15" s="248"/>
      <c r="F15" s="242"/>
    </row>
    <row r="16" spans="1:6" s="5" customFormat="1" ht="21.75" customHeight="1">
      <c r="A16" s="9" t="s">
        <v>65</v>
      </c>
      <c r="B16" s="204" t="s">
        <v>66</v>
      </c>
      <c r="C16" s="248">
        <v>8122000</v>
      </c>
      <c r="D16" s="248">
        <v>8089283</v>
      </c>
      <c r="E16" s="248">
        <v>0</v>
      </c>
      <c r="F16" s="248">
        <v>8089283</v>
      </c>
    </row>
    <row r="17" spans="1:6" s="5" customFormat="1" ht="21.75" customHeight="1" hidden="1">
      <c r="A17" s="9" t="s">
        <v>134</v>
      </c>
      <c r="B17" s="204" t="s">
        <v>67</v>
      </c>
      <c r="C17" s="248">
        <v>2800</v>
      </c>
      <c r="D17" s="248"/>
      <c r="E17" s="248"/>
      <c r="F17" s="248"/>
    </row>
    <row r="18" spans="1:6" s="5" customFormat="1" ht="28.5" customHeight="1" hidden="1">
      <c r="A18" s="9" t="s">
        <v>135</v>
      </c>
      <c r="B18" s="204" t="s">
        <v>68</v>
      </c>
      <c r="C18" s="248">
        <v>2730</v>
      </c>
      <c r="D18" s="248"/>
      <c r="E18" s="248"/>
      <c r="F18" s="248"/>
    </row>
    <row r="19" spans="1:6" s="5" customFormat="1" ht="21.75" customHeight="1" hidden="1">
      <c r="A19" s="9" t="s">
        <v>136</v>
      </c>
      <c r="B19" s="204" t="s">
        <v>69</v>
      </c>
      <c r="C19" s="248">
        <v>900</v>
      </c>
      <c r="D19" s="248"/>
      <c r="E19" s="248"/>
      <c r="F19" s="248"/>
    </row>
    <row r="20" spans="1:6" s="6" customFormat="1" ht="34.5" customHeight="1">
      <c r="A20" s="8" t="s">
        <v>70</v>
      </c>
      <c r="B20" s="257" t="s">
        <v>155</v>
      </c>
      <c r="C20" s="249">
        <v>3205000</v>
      </c>
      <c r="D20" s="249">
        <v>3776185</v>
      </c>
      <c r="E20" s="249">
        <v>0</v>
      </c>
      <c r="F20" s="249">
        <v>3776185</v>
      </c>
    </row>
    <row r="21" spans="1:6" s="6" customFormat="1" ht="21.75" customHeight="1">
      <c r="A21" s="8" t="s">
        <v>71</v>
      </c>
      <c r="B21" s="205" t="s">
        <v>72</v>
      </c>
      <c r="C21" s="252">
        <f>C22+C25+C28+C34+C35</f>
        <v>10535258</v>
      </c>
      <c r="D21" s="252">
        <f>D22+D25+D28+D34+D35</f>
        <v>11307258</v>
      </c>
      <c r="E21" s="252">
        <f>E22+E25+E28+E34+E35</f>
        <v>1620366</v>
      </c>
      <c r="F21" s="252">
        <f>F22+F25+F28+F34+F35</f>
        <v>12927624</v>
      </c>
    </row>
    <row r="22" spans="1:6" s="5" customFormat="1" ht="21.75" customHeight="1">
      <c r="A22" s="9" t="s">
        <v>73</v>
      </c>
      <c r="B22" s="204" t="s">
        <v>74</v>
      </c>
      <c r="C22" s="248">
        <v>2000000</v>
      </c>
      <c r="D22" s="248">
        <v>2380000</v>
      </c>
      <c r="E22" s="248">
        <v>1935557</v>
      </c>
      <c r="F22" s="248">
        <v>4315557</v>
      </c>
    </row>
    <row r="23" spans="1:6" s="5" customFormat="1" ht="21.75" customHeight="1" hidden="1">
      <c r="A23" s="9" t="s">
        <v>141</v>
      </c>
      <c r="B23" s="204" t="s">
        <v>143</v>
      </c>
      <c r="C23" s="248"/>
      <c r="D23" s="248"/>
      <c r="E23" s="248"/>
      <c r="F23" s="248"/>
    </row>
    <row r="24" spans="1:6" s="5" customFormat="1" ht="21.75" customHeight="1" hidden="1">
      <c r="A24" s="9" t="s">
        <v>142</v>
      </c>
      <c r="B24" s="204" t="s">
        <v>144</v>
      </c>
      <c r="C24" s="248"/>
      <c r="D24" s="248"/>
      <c r="E24" s="248"/>
      <c r="F24" s="248"/>
    </row>
    <row r="25" spans="1:6" s="5" customFormat="1" ht="21.75" customHeight="1">
      <c r="A25" s="9" t="s">
        <v>75</v>
      </c>
      <c r="B25" s="204" t="s">
        <v>76</v>
      </c>
      <c r="C25" s="248">
        <v>450000</v>
      </c>
      <c r="D25" s="248">
        <v>727000</v>
      </c>
      <c r="E25" s="248">
        <v>0</v>
      </c>
      <c r="F25" s="248">
        <v>727000</v>
      </c>
    </row>
    <row r="26" spans="1:6" s="5" customFormat="1" ht="21.75" customHeight="1" hidden="1">
      <c r="A26" s="9" t="s">
        <v>137</v>
      </c>
      <c r="B26" s="204" t="s">
        <v>139</v>
      </c>
      <c r="C26" s="251"/>
      <c r="D26" s="251"/>
      <c r="E26" s="251"/>
      <c r="F26" s="251"/>
    </row>
    <row r="27" spans="1:6" s="5" customFormat="1" ht="21.75" customHeight="1" hidden="1">
      <c r="A27" s="9" t="s">
        <v>138</v>
      </c>
      <c r="B27" s="204" t="s">
        <v>140</v>
      </c>
      <c r="C27" s="248"/>
      <c r="D27" s="248"/>
      <c r="E27" s="248"/>
      <c r="F27" s="248"/>
    </row>
    <row r="28" spans="1:6" s="5" customFormat="1" ht="21.75" customHeight="1">
      <c r="A28" s="9" t="s">
        <v>77</v>
      </c>
      <c r="B28" s="204" t="s">
        <v>78</v>
      </c>
      <c r="C28" s="248">
        <v>5595000</v>
      </c>
      <c r="D28" s="248">
        <v>5460000</v>
      </c>
      <c r="E28" s="248">
        <v>-370191</v>
      </c>
      <c r="F28" s="248">
        <v>5089809</v>
      </c>
    </row>
    <row r="29" spans="1:6" s="5" customFormat="1" ht="21.75" customHeight="1" hidden="1">
      <c r="A29" s="9" t="s">
        <v>145</v>
      </c>
      <c r="B29" s="203" t="s">
        <v>79</v>
      </c>
      <c r="C29" s="248"/>
      <c r="D29" s="248"/>
      <c r="E29" s="248"/>
      <c r="F29" s="248"/>
    </row>
    <row r="30" spans="1:6" s="5" customFormat="1" ht="21.75" customHeight="1" hidden="1">
      <c r="A30" s="9" t="s">
        <v>146</v>
      </c>
      <c r="B30" s="203" t="s">
        <v>147</v>
      </c>
      <c r="C30" s="248"/>
      <c r="D30" s="248"/>
      <c r="E30" s="248"/>
      <c r="F30" s="248"/>
    </row>
    <row r="31" spans="1:6" s="5" customFormat="1" ht="21.75" customHeight="1" hidden="1">
      <c r="A31" s="9" t="s">
        <v>148</v>
      </c>
      <c r="B31" s="204" t="s">
        <v>149</v>
      </c>
      <c r="C31" s="248"/>
      <c r="D31" s="248"/>
      <c r="E31" s="248"/>
      <c r="F31" s="248"/>
    </row>
    <row r="32" spans="1:6" s="5" customFormat="1" ht="21.75" customHeight="1" hidden="1">
      <c r="A32" s="9" t="s">
        <v>150</v>
      </c>
      <c r="B32" s="204" t="s">
        <v>152</v>
      </c>
      <c r="C32" s="248"/>
      <c r="D32" s="248"/>
      <c r="E32" s="248"/>
      <c r="F32" s="248"/>
    </row>
    <row r="33" spans="1:6" s="5" customFormat="1" ht="21.75" customHeight="1" hidden="1">
      <c r="A33" s="9" t="s">
        <v>151</v>
      </c>
      <c r="B33" s="204" t="s">
        <v>80</v>
      </c>
      <c r="C33" s="248"/>
      <c r="D33" s="248"/>
      <c r="E33" s="248"/>
      <c r="F33" s="248"/>
    </row>
    <row r="34" spans="1:6" s="5" customFormat="1" ht="21.75" customHeight="1">
      <c r="A34" s="175" t="s">
        <v>81</v>
      </c>
      <c r="B34" s="258" t="s">
        <v>82</v>
      </c>
      <c r="C34" s="250">
        <v>270000</v>
      </c>
      <c r="D34" s="250">
        <v>520000</v>
      </c>
      <c r="E34" s="250">
        <v>0</v>
      </c>
      <c r="F34" s="250">
        <v>520000</v>
      </c>
    </row>
    <row r="35" spans="1:6" s="5" customFormat="1" ht="21.75" customHeight="1">
      <c r="A35" s="9" t="s">
        <v>83</v>
      </c>
      <c r="B35" s="204" t="s">
        <v>84</v>
      </c>
      <c r="C35" s="248">
        <v>2220258</v>
      </c>
      <c r="D35" s="248">
        <v>2220258</v>
      </c>
      <c r="E35" s="251">
        <v>55000</v>
      </c>
      <c r="F35" s="248">
        <v>2275258</v>
      </c>
    </row>
    <row r="36" spans="1:6" s="5" customFormat="1" ht="21.75" customHeight="1" hidden="1">
      <c r="A36" s="9" t="s">
        <v>153</v>
      </c>
      <c r="B36" s="204" t="s">
        <v>85</v>
      </c>
      <c r="C36" s="241">
        <v>12112</v>
      </c>
      <c r="D36" s="241"/>
      <c r="E36" s="241"/>
      <c r="F36" s="241"/>
    </row>
    <row r="37" spans="1:6" s="5" customFormat="1" ht="21.75" customHeight="1" hidden="1">
      <c r="A37" s="9" t="s">
        <v>284</v>
      </c>
      <c r="B37" s="204" t="s">
        <v>285</v>
      </c>
      <c r="C37" s="241">
        <v>0</v>
      </c>
      <c r="D37" s="241"/>
      <c r="E37" s="241"/>
      <c r="F37" s="241"/>
    </row>
    <row r="38" spans="1:6" s="5" customFormat="1" ht="21.75" customHeight="1" hidden="1">
      <c r="A38" s="9" t="s">
        <v>286</v>
      </c>
      <c r="B38" s="204" t="s">
        <v>287</v>
      </c>
      <c r="C38" s="241">
        <v>0</v>
      </c>
      <c r="D38" s="241"/>
      <c r="E38" s="241"/>
      <c r="F38" s="241"/>
    </row>
    <row r="39" spans="1:6" s="5" customFormat="1" ht="21.75" customHeight="1" hidden="1">
      <c r="A39" s="9" t="s">
        <v>154</v>
      </c>
      <c r="B39" s="204" t="s">
        <v>86</v>
      </c>
      <c r="C39" s="241">
        <v>1050</v>
      </c>
      <c r="D39" s="241"/>
      <c r="E39" s="241"/>
      <c r="F39" s="241"/>
    </row>
    <row r="40" spans="1:6" s="6" customFormat="1" ht="21" customHeight="1">
      <c r="A40" s="8" t="s">
        <v>87</v>
      </c>
      <c r="B40" s="205" t="s">
        <v>88</v>
      </c>
      <c r="C40" s="249">
        <v>950469</v>
      </c>
      <c r="D40" s="249">
        <v>664451</v>
      </c>
      <c r="E40" s="249">
        <v>45000</v>
      </c>
      <c r="F40" s="249">
        <v>709451</v>
      </c>
    </row>
    <row r="41" spans="1:6" s="6" customFormat="1" ht="21.75" customHeight="1" hidden="1">
      <c r="A41" s="9" t="s">
        <v>156</v>
      </c>
      <c r="B41" s="204" t="s">
        <v>115</v>
      </c>
      <c r="C41" s="248">
        <v>100</v>
      </c>
      <c r="D41" s="248"/>
      <c r="E41" s="248"/>
      <c r="F41" s="248"/>
    </row>
    <row r="42" spans="1:6" s="6" customFormat="1" ht="32.25" customHeight="1" hidden="1">
      <c r="A42" s="9" t="s">
        <v>159</v>
      </c>
      <c r="B42" s="204" t="s">
        <v>160</v>
      </c>
      <c r="C42" s="241">
        <v>1800</v>
      </c>
      <c r="D42" s="241"/>
      <c r="E42" s="241"/>
      <c r="F42" s="241"/>
    </row>
    <row r="43" spans="1:6" s="6" customFormat="1" ht="20.25" customHeight="1" hidden="1">
      <c r="A43" s="9" t="s">
        <v>161</v>
      </c>
      <c r="B43" s="204" t="s">
        <v>116</v>
      </c>
      <c r="C43" s="241">
        <v>1600</v>
      </c>
      <c r="D43" s="241"/>
      <c r="E43" s="241"/>
      <c r="F43" s="241"/>
    </row>
    <row r="44" spans="1:6" s="6" customFormat="1" ht="24" customHeight="1" hidden="1">
      <c r="A44" s="9" t="s">
        <v>162</v>
      </c>
      <c r="B44" s="204" t="s">
        <v>117</v>
      </c>
      <c r="C44" s="241">
        <v>3700</v>
      </c>
      <c r="D44" s="241"/>
      <c r="E44" s="241"/>
      <c r="F44" s="241"/>
    </row>
    <row r="45" spans="1:6" s="6" customFormat="1" ht="21.75" customHeight="1">
      <c r="A45" s="8" t="s">
        <v>89</v>
      </c>
      <c r="B45" s="205" t="s">
        <v>118</v>
      </c>
      <c r="C45" s="252">
        <f>SUM(C46:C50)</f>
        <v>886000</v>
      </c>
      <c r="D45" s="252">
        <f>SUM(D46:D50)</f>
        <v>1308700</v>
      </c>
      <c r="E45" s="252">
        <f>SUM(E46:E50)</f>
        <v>110000</v>
      </c>
      <c r="F45" s="252">
        <f>SUM(F46:F50)</f>
        <v>1418700</v>
      </c>
    </row>
    <row r="46" spans="1:6" s="6" customFormat="1" ht="21.75" customHeight="1">
      <c r="A46" s="9" t="s">
        <v>163</v>
      </c>
      <c r="B46" s="204" t="s">
        <v>164</v>
      </c>
      <c r="C46" s="248">
        <v>0</v>
      </c>
      <c r="D46" s="248">
        <v>12900</v>
      </c>
      <c r="E46" s="248">
        <v>0</v>
      </c>
      <c r="F46" s="248">
        <v>12900</v>
      </c>
    </row>
    <row r="47" spans="1:6" s="6" customFormat="1" ht="21.75" customHeight="1">
      <c r="A47" s="9" t="s">
        <v>165</v>
      </c>
      <c r="B47" s="204" t="s">
        <v>191</v>
      </c>
      <c r="C47" s="248">
        <v>755000</v>
      </c>
      <c r="D47" s="248">
        <v>1020000</v>
      </c>
      <c r="E47" s="248">
        <v>110000</v>
      </c>
      <c r="F47" s="248">
        <v>1130000</v>
      </c>
    </row>
    <row r="48" spans="1:6" s="6" customFormat="1" ht="30.75" customHeight="1">
      <c r="A48" s="9" t="s">
        <v>166</v>
      </c>
      <c r="B48" s="204" t="s">
        <v>168</v>
      </c>
      <c r="C48" s="248">
        <v>0</v>
      </c>
      <c r="D48" s="248">
        <v>0</v>
      </c>
      <c r="E48" s="248">
        <v>0</v>
      </c>
      <c r="F48" s="248">
        <v>0</v>
      </c>
    </row>
    <row r="49" spans="1:6" s="6" customFormat="1" ht="21.75" customHeight="1">
      <c r="A49" s="9" t="s">
        <v>167</v>
      </c>
      <c r="B49" s="204" t="s">
        <v>169</v>
      </c>
      <c r="C49" s="248">
        <v>131000</v>
      </c>
      <c r="D49" s="248">
        <v>275800</v>
      </c>
      <c r="E49" s="248">
        <v>0</v>
      </c>
      <c r="F49" s="248">
        <v>275800</v>
      </c>
    </row>
    <row r="50" spans="1:6" s="6" customFormat="1" ht="21.75" customHeight="1">
      <c r="A50" s="9" t="s">
        <v>278</v>
      </c>
      <c r="B50" s="204" t="s">
        <v>279</v>
      </c>
      <c r="C50" s="248">
        <v>0</v>
      </c>
      <c r="D50" s="248">
        <v>0</v>
      </c>
      <c r="E50" s="248">
        <v>0</v>
      </c>
      <c r="F50" s="248">
        <v>0</v>
      </c>
    </row>
    <row r="51" spans="1:6" s="6" customFormat="1" ht="21.75" customHeight="1">
      <c r="A51" s="8" t="s">
        <v>90</v>
      </c>
      <c r="B51" s="205" t="s">
        <v>91</v>
      </c>
      <c r="C51" s="252">
        <v>2985000</v>
      </c>
      <c r="D51" s="252">
        <v>2058324</v>
      </c>
      <c r="E51" s="252">
        <v>-1319249</v>
      </c>
      <c r="F51" s="252">
        <v>739075</v>
      </c>
    </row>
    <row r="52" spans="1:6" s="6" customFormat="1" ht="21.75" customHeight="1" hidden="1">
      <c r="A52" s="9" t="s">
        <v>280</v>
      </c>
      <c r="B52" s="204" t="s">
        <v>281</v>
      </c>
      <c r="C52" s="248"/>
      <c r="D52" s="248"/>
      <c r="E52" s="248"/>
      <c r="F52" s="248"/>
    </row>
    <row r="53" spans="1:6" s="6" customFormat="1" ht="21.75" customHeight="1" hidden="1">
      <c r="A53" s="9" t="s">
        <v>170</v>
      </c>
      <c r="B53" s="204" t="s">
        <v>173</v>
      </c>
      <c r="C53" s="248"/>
      <c r="D53" s="248"/>
      <c r="E53" s="248"/>
      <c r="F53" s="248"/>
    </row>
    <row r="54" spans="1:6" s="5" customFormat="1" ht="21.75" customHeight="1" hidden="1">
      <c r="A54" s="9" t="s">
        <v>171</v>
      </c>
      <c r="B54" s="204" t="s">
        <v>174</v>
      </c>
      <c r="C54" s="250"/>
      <c r="D54" s="250"/>
      <c r="E54" s="250"/>
      <c r="F54" s="250"/>
    </row>
    <row r="55" spans="1:6" s="6" customFormat="1" ht="21.75" customHeight="1" hidden="1">
      <c r="A55" s="9" t="s">
        <v>172</v>
      </c>
      <c r="B55" s="204" t="s">
        <v>175</v>
      </c>
      <c r="C55" s="248"/>
      <c r="D55" s="248"/>
      <c r="E55" s="248"/>
      <c r="F55" s="248"/>
    </row>
    <row r="56" spans="1:6" s="6" customFormat="1" ht="21.75" customHeight="1">
      <c r="A56" s="9"/>
      <c r="B56" s="382" t="s">
        <v>464</v>
      </c>
      <c r="C56" s="248">
        <v>0</v>
      </c>
      <c r="D56" s="248">
        <v>920115</v>
      </c>
      <c r="E56" s="248">
        <v>-920115</v>
      </c>
      <c r="F56" s="248">
        <v>0</v>
      </c>
    </row>
    <row r="57" spans="1:6" s="6" customFormat="1" ht="21.75" customHeight="1">
      <c r="A57" s="9"/>
      <c r="B57" s="382" t="s">
        <v>461</v>
      </c>
      <c r="C57" s="248">
        <v>0</v>
      </c>
      <c r="D57" s="248">
        <v>248431</v>
      </c>
      <c r="E57" s="248">
        <v>-248431</v>
      </c>
      <c r="F57" s="248">
        <v>0</v>
      </c>
    </row>
    <row r="58" spans="1:6" s="6" customFormat="1" ht="21.75" customHeight="1">
      <c r="A58" s="8" t="s">
        <v>92</v>
      </c>
      <c r="B58" s="205" t="s">
        <v>93</v>
      </c>
      <c r="C58" s="252">
        <v>1905000</v>
      </c>
      <c r="D58" s="252">
        <v>2839795</v>
      </c>
      <c r="E58" s="252">
        <v>-1348000</v>
      </c>
      <c r="F58" s="252">
        <v>1491795</v>
      </c>
    </row>
    <row r="59" spans="1:6" s="6" customFormat="1" ht="21.75" customHeight="1" hidden="1">
      <c r="A59" s="9" t="s">
        <v>176</v>
      </c>
      <c r="B59" s="204" t="s">
        <v>178</v>
      </c>
      <c r="C59" s="248"/>
      <c r="D59" s="248"/>
      <c r="E59" s="248"/>
      <c r="F59" s="248"/>
    </row>
    <row r="60" spans="1:6" s="6" customFormat="1" ht="21.75" customHeight="1" hidden="1">
      <c r="A60" s="9" t="s">
        <v>288</v>
      </c>
      <c r="B60" s="204" t="s">
        <v>289</v>
      </c>
      <c r="C60" s="248"/>
      <c r="D60" s="248"/>
      <c r="E60" s="248"/>
      <c r="F60" s="248"/>
    </row>
    <row r="61" spans="1:6" s="6" customFormat="1" ht="21.75" customHeight="1" hidden="1">
      <c r="A61" s="9" t="s">
        <v>177</v>
      </c>
      <c r="B61" s="204" t="s">
        <v>179</v>
      </c>
      <c r="C61" s="248"/>
      <c r="D61" s="248"/>
      <c r="E61" s="248"/>
      <c r="F61" s="248"/>
    </row>
    <row r="62" spans="1:6" s="6" customFormat="1" ht="21.75" customHeight="1" thickBot="1">
      <c r="A62" s="584" t="s">
        <v>94</v>
      </c>
      <c r="B62" s="585" t="s">
        <v>181</v>
      </c>
      <c r="C62" s="586">
        <v>0</v>
      </c>
      <c r="D62" s="586">
        <v>0</v>
      </c>
      <c r="E62" s="586">
        <v>0</v>
      </c>
      <c r="F62" s="586">
        <v>0</v>
      </c>
    </row>
    <row r="63" spans="1:6" s="7" customFormat="1" ht="36" customHeight="1" thickBot="1">
      <c r="A63" s="544" t="s">
        <v>183</v>
      </c>
      <c r="B63" s="545" t="s">
        <v>95</v>
      </c>
      <c r="C63" s="546">
        <f>C7+C20+C21+C40+C45+C51+C58+C62</f>
        <v>33169727</v>
      </c>
      <c r="D63" s="546">
        <f>D7+D20+D21+D40+D45+D51+D58+D62</f>
        <v>36718213</v>
      </c>
      <c r="E63" s="546">
        <f>E7+E20+E21+E40+E45+E51+E58+E62</f>
        <v>-891883</v>
      </c>
      <c r="F63" s="546">
        <f>F7+F20+F21+F40+F45+F51+F58+F62</f>
        <v>35826330</v>
      </c>
    </row>
    <row r="64" spans="1:6" s="5" customFormat="1" ht="21.75" customHeight="1" thickBot="1">
      <c r="A64" s="544" t="s">
        <v>96</v>
      </c>
      <c r="B64" s="545" t="s">
        <v>97</v>
      </c>
      <c r="C64" s="541">
        <f>SUM(C65:C67)</f>
        <v>638531</v>
      </c>
      <c r="D64" s="541">
        <f>SUM(D65:D67)</f>
        <v>638531</v>
      </c>
      <c r="E64" s="541">
        <f>SUM(E65:E67)</f>
        <v>0</v>
      </c>
      <c r="F64" s="541">
        <f>SUM(F65:F67)</f>
        <v>638531</v>
      </c>
    </row>
    <row r="65" spans="1:6" s="5" customFormat="1" ht="27.75" customHeight="1">
      <c r="A65" s="175" t="s">
        <v>417</v>
      </c>
      <c r="B65" s="572" t="s">
        <v>403</v>
      </c>
      <c r="C65" s="588">
        <v>0</v>
      </c>
      <c r="D65" s="588">
        <v>0</v>
      </c>
      <c r="E65" s="587">
        <v>0</v>
      </c>
      <c r="F65" s="587">
        <v>0</v>
      </c>
    </row>
    <row r="66" spans="1:6" s="5" customFormat="1" ht="21.75" customHeight="1">
      <c r="A66" s="9" t="s">
        <v>192</v>
      </c>
      <c r="B66" s="204" t="s">
        <v>193</v>
      </c>
      <c r="C66" s="248">
        <v>638531</v>
      </c>
      <c r="D66" s="248">
        <v>638531</v>
      </c>
      <c r="E66" s="248">
        <v>0</v>
      </c>
      <c r="F66" s="248">
        <v>638531</v>
      </c>
    </row>
    <row r="67" spans="1:6" s="7" customFormat="1" ht="21.75" customHeight="1" thickBot="1">
      <c r="A67" s="542" t="s">
        <v>180</v>
      </c>
      <c r="B67" s="543" t="s">
        <v>666</v>
      </c>
      <c r="C67" s="537">
        <v>0</v>
      </c>
      <c r="D67" s="537">
        <v>0</v>
      </c>
      <c r="E67" s="537">
        <v>0</v>
      </c>
      <c r="F67" s="537">
        <v>0</v>
      </c>
    </row>
    <row r="68" spans="1:6" ht="30" thickBot="1">
      <c r="A68" s="544" t="s">
        <v>185</v>
      </c>
      <c r="B68" s="545" t="s">
        <v>98</v>
      </c>
      <c r="C68" s="546">
        <f>C63+C64</f>
        <v>33808258</v>
      </c>
      <c r="D68" s="546">
        <f>D63+D64</f>
        <v>37356744</v>
      </c>
      <c r="E68" s="546">
        <f>E63+E64</f>
        <v>-891883</v>
      </c>
      <c r="F68" s="546">
        <f>F63+F64</f>
        <v>36464861</v>
      </c>
    </row>
    <row r="69" spans="1:6" ht="15">
      <c r="A69" s="744" t="s">
        <v>442</v>
      </c>
      <c r="B69" s="745"/>
      <c r="C69" s="547">
        <v>6</v>
      </c>
      <c r="D69" s="703">
        <v>9</v>
      </c>
      <c r="E69" s="704">
        <v>-2</v>
      </c>
      <c r="F69" s="707">
        <v>7</v>
      </c>
    </row>
    <row r="70" spans="1:6" ht="15">
      <c r="A70" s="222"/>
      <c r="B70" s="705" t="s">
        <v>444</v>
      </c>
      <c r="C70" s="548">
        <v>1</v>
      </c>
      <c r="D70" s="254">
        <v>1</v>
      </c>
      <c r="E70" s="549">
        <v>0</v>
      </c>
      <c r="F70" s="708">
        <v>1</v>
      </c>
    </row>
    <row r="71" spans="1:6" ht="15.75" thickBot="1">
      <c r="A71" s="746" t="s">
        <v>443</v>
      </c>
      <c r="B71" s="747"/>
      <c r="C71" s="709">
        <v>1</v>
      </c>
      <c r="D71" s="710">
        <v>1</v>
      </c>
      <c r="E71" s="711">
        <v>-1</v>
      </c>
      <c r="F71" s="712">
        <v>0</v>
      </c>
    </row>
    <row r="72" spans="1:6" ht="13.5" thickBot="1">
      <c r="A72" s="700"/>
      <c r="B72" s="714" t="s">
        <v>675</v>
      </c>
      <c r="C72" s="706">
        <v>7</v>
      </c>
      <c r="D72" s="701">
        <v>10</v>
      </c>
      <c r="E72" s="706">
        <v>-3</v>
      </c>
      <c r="F72" s="702">
        <v>7</v>
      </c>
    </row>
  </sheetData>
  <sheetProtection/>
  <mergeCells count="6">
    <mergeCell ref="A69:B69"/>
    <mergeCell ref="A71:B71"/>
    <mergeCell ref="A1:F1"/>
    <mergeCell ref="A2:F2"/>
    <mergeCell ref="E3:F3"/>
    <mergeCell ref="E4:F4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50"/>
  <sheetViews>
    <sheetView view="pageBreakPreview" zoomScaleSheetLayoutView="100" zoomScalePageLayoutView="0" workbookViewId="0" topLeftCell="A1">
      <selection activeCell="A2" sqref="A2:A3"/>
    </sheetView>
  </sheetViews>
  <sheetFormatPr defaultColWidth="9.140625" defaultRowHeight="12.75"/>
  <cols>
    <col min="1" max="1" width="83.57421875" style="639" customWidth="1"/>
    <col min="2" max="2" width="8.28125" style="639" customWidth="1"/>
    <col min="3" max="3" width="11.8515625" style="639" customWidth="1"/>
    <col min="4" max="4" width="13.8515625" style="639" customWidth="1"/>
    <col min="5" max="5" width="10.7109375" style="639" hidden="1" customWidth="1"/>
    <col min="6" max="6" width="11.28125" style="639" hidden="1" customWidth="1"/>
    <col min="7" max="7" width="13.00390625" style="639" hidden="1" customWidth="1"/>
    <col min="8" max="8" width="7.7109375" style="639" customWidth="1"/>
    <col min="9" max="9" width="11.8515625" style="639" customWidth="1"/>
    <col min="10" max="10" width="13.8515625" style="639" customWidth="1"/>
    <col min="11" max="11" width="8.00390625" style="639" customWidth="1"/>
    <col min="12" max="12" width="11.8515625" style="639" customWidth="1"/>
    <col min="13" max="13" width="13.8515625" style="639" customWidth="1"/>
    <col min="14" max="14" width="22.421875" style="639" customWidth="1"/>
    <col min="15" max="16384" width="9.140625" style="636" customWidth="1"/>
  </cols>
  <sheetData>
    <row r="1" spans="1:14" ht="23.25" customHeight="1">
      <c r="A1" s="748" t="s">
        <v>665</v>
      </c>
      <c r="B1" s="748"/>
      <c r="C1" s="748"/>
      <c r="D1" s="748"/>
      <c r="E1" s="748"/>
      <c r="F1" s="748"/>
      <c r="G1" s="748"/>
      <c r="H1" s="749"/>
      <c r="I1" s="749"/>
      <c r="J1" s="749"/>
      <c r="K1" s="749"/>
      <c r="L1" s="749"/>
      <c r="M1" s="749"/>
      <c r="N1" s="749"/>
    </row>
    <row r="2" spans="1:14" ht="12.75" customHeight="1">
      <c r="A2" s="826" t="s">
        <v>682</v>
      </c>
      <c r="B2" s="633"/>
      <c r="C2" s="633"/>
      <c r="D2" s="637"/>
      <c r="E2" s="633"/>
      <c r="F2" s="633"/>
      <c r="G2" s="638" t="s">
        <v>446</v>
      </c>
      <c r="H2" s="633"/>
      <c r="I2" s="633"/>
      <c r="J2" s="637"/>
      <c r="K2" s="633"/>
      <c r="L2" s="633"/>
      <c r="M2" s="637"/>
      <c r="N2" s="637"/>
    </row>
    <row r="3" spans="1:14" ht="15.75">
      <c r="A3" s="826" t="s">
        <v>683</v>
      </c>
      <c r="D3" s="640"/>
      <c r="F3" s="750" t="s">
        <v>398</v>
      </c>
      <c r="G3" s="750"/>
      <c r="J3" s="640"/>
      <c r="M3" s="640"/>
      <c r="N3" s="640" t="s">
        <v>398</v>
      </c>
    </row>
    <row r="4" spans="1:14" ht="14.25">
      <c r="A4" s="751" t="s">
        <v>612</v>
      </c>
      <c r="B4" s="751" t="s">
        <v>613</v>
      </c>
      <c r="C4" s="751"/>
      <c r="D4" s="751"/>
      <c r="E4" s="751"/>
      <c r="F4" s="751"/>
      <c r="G4" s="751"/>
      <c r="H4" s="751" t="s">
        <v>614</v>
      </c>
      <c r="I4" s="751"/>
      <c r="J4" s="751"/>
      <c r="K4" s="751" t="s">
        <v>615</v>
      </c>
      <c r="L4" s="751"/>
      <c r="M4" s="751"/>
      <c r="N4" s="642"/>
    </row>
    <row r="5" spans="1:14" s="645" customFormat="1" ht="57">
      <c r="A5" s="751"/>
      <c r="B5" s="643" t="s">
        <v>616</v>
      </c>
      <c r="C5" s="643" t="s">
        <v>617</v>
      </c>
      <c r="D5" s="644" t="s">
        <v>618</v>
      </c>
      <c r="E5" s="643" t="s">
        <v>616</v>
      </c>
      <c r="F5" s="643" t="s">
        <v>617</v>
      </c>
      <c r="G5" s="644" t="s">
        <v>618</v>
      </c>
      <c r="H5" s="643" t="s">
        <v>616</v>
      </c>
      <c r="I5" s="643" t="s">
        <v>617</v>
      </c>
      <c r="J5" s="644" t="s">
        <v>618</v>
      </c>
      <c r="K5" s="643" t="s">
        <v>616</v>
      </c>
      <c r="L5" s="643" t="s">
        <v>617</v>
      </c>
      <c r="M5" s="644" t="s">
        <v>618</v>
      </c>
      <c r="N5" s="643" t="s">
        <v>619</v>
      </c>
    </row>
    <row r="6" spans="1:14" ht="14.25">
      <c r="A6" s="641"/>
      <c r="B6" s="646"/>
      <c r="C6" s="641" t="s">
        <v>620</v>
      </c>
      <c r="D6" s="641" t="s">
        <v>621</v>
      </c>
      <c r="E6" s="646"/>
      <c r="F6" s="641" t="s">
        <v>620</v>
      </c>
      <c r="G6" s="641" t="s">
        <v>622</v>
      </c>
      <c r="H6" s="646"/>
      <c r="I6" s="641" t="s">
        <v>620</v>
      </c>
      <c r="J6" s="641" t="s">
        <v>621</v>
      </c>
      <c r="K6" s="646"/>
      <c r="L6" s="641" t="s">
        <v>620</v>
      </c>
      <c r="M6" s="641" t="s">
        <v>621</v>
      </c>
      <c r="N6" s="641" t="s">
        <v>621</v>
      </c>
    </row>
    <row r="7" spans="1:14" ht="14.25">
      <c r="A7" s="647" t="s">
        <v>623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</row>
    <row r="8" spans="1:14" ht="14.25">
      <c r="A8" s="647" t="s">
        <v>624</v>
      </c>
      <c r="B8" s="649"/>
      <c r="C8" s="648"/>
      <c r="D8" s="648"/>
      <c r="E8" s="649"/>
      <c r="F8" s="648"/>
      <c r="G8" s="648"/>
      <c r="H8" s="649"/>
      <c r="I8" s="648"/>
      <c r="J8" s="648"/>
      <c r="K8" s="649"/>
      <c r="L8" s="648"/>
      <c r="M8" s="648"/>
      <c r="N8" s="648"/>
    </row>
    <row r="9" spans="1:14" ht="15.75">
      <c r="A9" s="647" t="s">
        <v>625</v>
      </c>
      <c r="B9" s="649"/>
      <c r="C9" s="648"/>
      <c r="D9" s="650"/>
      <c r="E9" s="649"/>
      <c r="F9" s="648"/>
      <c r="G9" s="651"/>
      <c r="H9" s="649"/>
      <c r="I9" s="648"/>
      <c r="J9" s="650"/>
      <c r="K9" s="649"/>
      <c r="L9" s="648"/>
      <c r="M9" s="650"/>
      <c r="N9" s="650"/>
    </row>
    <row r="10" spans="1:14" ht="14.25">
      <c r="A10" s="647" t="s">
        <v>626</v>
      </c>
      <c r="B10" s="648"/>
      <c r="C10" s="648"/>
      <c r="D10" s="648">
        <v>1792130</v>
      </c>
      <c r="E10" s="648"/>
      <c r="F10" s="648"/>
      <c r="G10" s="648"/>
      <c r="H10" s="648"/>
      <c r="I10" s="648"/>
      <c r="J10" s="648">
        <v>0</v>
      </c>
      <c r="K10" s="648"/>
      <c r="L10" s="648"/>
      <c r="M10" s="648">
        <v>1792130</v>
      </c>
      <c r="N10" s="648">
        <f>SUM(M10-D10)</f>
        <v>0</v>
      </c>
    </row>
    <row r="11" spans="1:14" ht="15.75">
      <c r="A11" s="647" t="s">
        <v>627</v>
      </c>
      <c r="B11" s="648"/>
      <c r="C11" s="648"/>
      <c r="D11" s="650">
        <v>0</v>
      </c>
      <c r="E11" s="648"/>
      <c r="F11" s="648"/>
      <c r="G11" s="651"/>
      <c r="H11" s="648"/>
      <c r="I11" s="648"/>
      <c r="J11" s="650">
        <v>0</v>
      </c>
      <c r="K11" s="648"/>
      <c r="L11" s="648"/>
      <c r="M11" s="650">
        <v>0</v>
      </c>
      <c r="N11" s="648">
        <f aca="true" t="shared" si="0" ref="N11:N50">SUM(M11-D11)</f>
        <v>0</v>
      </c>
    </row>
    <row r="12" spans="1:14" ht="15">
      <c r="A12" s="652" t="s">
        <v>628</v>
      </c>
      <c r="B12" s="653"/>
      <c r="C12" s="654"/>
      <c r="D12" s="655">
        <v>943290</v>
      </c>
      <c r="E12" s="653"/>
      <c r="F12" s="654"/>
      <c r="G12" s="655"/>
      <c r="H12" s="653"/>
      <c r="I12" s="654"/>
      <c r="J12" s="655">
        <v>0</v>
      </c>
      <c r="K12" s="653"/>
      <c r="L12" s="654"/>
      <c r="M12" s="655">
        <v>943290</v>
      </c>
      <c r="N12" s="648">
        <f t="shared" si="0"/>
        <v>0</v>
      </c>
    </row>
    <row r="13" spans="1:14" ht="15">
      <c r="A13" s="652" t="s">
        <v>629</v>
      </c>
      <c r="B13" s="653"/>
      <c r="C13" s="654"/>
      <c r="D13" s="655">
        <v>0</v>
      </c>
      <c r="E13" s="653"/>
      <c r="F13" s="654"/>
      <c r="G13" s="655"/>
      <c r="H13" s="653"/>
      <c r="I13" s="654"/>
      <c r="J13" s="655">
        <v>0</v>
      </c>
      <c r="K13" s="653"/>
      <c r="L13" s="654"/>
      <c r="M13" s="655">
        <v>0</v>
      </c>
      <c r="N13" s="648">
        <f t="shared" si="0"/>
        <v>0</v>
      </c>
    </row>
    <row r="14" spans="1:14" ht="15">
      <c r="A14" s="652" t="s">
        <v>630</v>
      </c>
      <c r="B14" s="655"/>
      <c r="C14" s="655"/>
      <c r="D14" s="655">
        <v>640000</v>
      </c>
      <c r="E14" s="655"/>
      <c r="F14" s="655"/>
      <c r="G14" s="655"/>
      <c r="H14" s="655"/>
      <c r="I14" s="655"/>
      <c r="J14" s="655">
        <v>0</v>
      </c>
      <c r="K14" s="655"/>
      <c r="L14" s="655"/>
      <c r="M14" s="655">
        <v>640000</v>
      </c>
      <c r="N14" s="648">
        <f t="shared" si="0"/>
        <v>0</v>
      </c>
    </row>
    <row r="15" spans="1:14" ht="15">
      <c r="A15" s="652" t="s">
        <v>631</v>
      </c>
      <c r="B15" s="655"/>
      <c r="C15" s="655"/>
      <c r="D15" s="655">
        <v>0</v>
      </c>
      <c r="E15" s="655"/>
      <c r="F15" s="655"/>
      <c r="G15" s="655"/>
      <c r="H15" s="655"/>
      <c r="I15" s="655"/>
      <c r="J15" s="655">
        <v>0</v>
      </c>
      <c r="K15" s="655"/>
      <c r="L15" s="655"/>
      <c r="M15" s="655">
        <v>0</v>
      </c>
      <c r="N15" s="648">
        <f t="shared" si="0"/>
        <v>0</v>
      </c>
    </row>
    <row r="16" spans="1:14" ht="15">
      <c r="A16" s="652" t="s">
        <v>632</v>
      </c>
      <c r="B16" s="655"/>
      <c r="C16" s="655"/>
      <c r="D16" s="655">
        <v>0</v>
      </c>
      <c r="E16" s="655"/>
      <c r="F16" s="655"/>
      <c r="G16" s="655"/>
      <c r="H16" s="655"/>
      <c r="I16" s="655"/>
      <c r="J16" s="655">
        <v>0</v>
      </c>
      <c r="K16" s="655"/>
      <c r="L16" s="655"/>
      <c r="M16" s="655">
        <v>0</v>
      </c>
      <c r="N16" s="648">
        <f t="shared" si="0"/>
        <v>0</v>
      </c>
    </row>
    <row r="17" spans="1:14" ht="15">
      <c r="A17" s="652" t="s">
        <v>633</v>
      </c>
      <c r="B17" s="655"/>
      <c r="C17" s="655"/>
      <c r="D17" s="655">
        <v>0</v>
      </c>
      <c r="E17" s="655"/>
      <c r="F17" s="655"/>
      <c r="G17" s="655"/>
      <c r="H17" s="655"/>
      <c r="I17" s="655"/>
      <c r="J17" s="655">
        <v>0</v>
      </c>
      <c r="K17" s="655"/>
      <c r="L17" s="655"/>
      <c r="M17" s="655">
        <v>0</v>
      </c>
      <c r="N17" s="648">
        <f t="shared" si="0"/>
        <v>0</v>
      </c>
    </row>
    <row r="18" spans="1:14" ht="15">
      <c r="A18" s="652" t="s">
        <v>634</v>
      </c>
      <c r="B18" s="655"/>
      <c r="C18" s="655"/>
      <c r="D18" s="655">
        <v>208840</v>
      </c>
      <c r="E18" s="655"/>
      <c r="F18" s="655"/>
      <c r="G18" s="655"/>
      <c r="H18" s="655"/>
      <c r="I18" s="655"/>
      <c r="J18" s="655">
        <v>0</v>
      </c>
      <c r="K18" s="655"/>
      <c r="L18" s="655"/>
      <c r="M18" s="655">
        <v>208840</v>
      </c>
      <c r="N18" s="648">
        <f t="shared" si="0"/>
        <v>0</v>
      </c>
    </row>
    <row r="19" spans="1:14" ht="15">
      <c r="A19" s="652" t="s">
        <v>635</v>
      </c>
      <c r="B19" s="655"/>
      <c r="C19" s="655"/>
      <c r="D19" s="655">
        <v>0</v>
      </c>
      <c r="E19" s="655"/>
      <c r="F19" s="655"/>
      <c r="G19" s="655"/>
      <c r="H19" s="655"/>
      <c r="I19" s="655"/>
      <c r="J19" s="655">
        <v>0</v>
      </c>
      <c r="K19" s="655"/>
      <c r="L19" s="655"/>
      <c r="M19" s="655">
        <v>0</v>
      </c>
      <c r="N19" s="648">
        <f t="shared" si="0"/>
        <v>0</v>
      </c>
    </row>
    <row r="20" spans="1:14" ht="14.25">
      <c r="A20" s="647" t="s">
        <v>636</v>
      </c>
      <c r="B20" s="656"/>
      <c r="C20" s="656"/>
      <c r="D20" s="656">
        <v>3500000</v>
      </c>
      <c r="E20" s="656"/>
      <c r="F20" s="656"/>
      <c r="G20" s="656"/>
      <c r="H20" s="656"/>
      <c r="I20" s="656"/>
      <c r="J20" s="656">
        <v>0</v>
      </c>
      <c r="K20" s="656"/>
      <c r="L20" s="656"/>
      <c r="M20" s="656">
        <v>3500000</v>
      </c>
      <c r="N20" s="648">
        <f t="shared" si="0"/>
        <v>0</v>
      </c>
    </row>
    <row r="21" spans="1:14" ht="14.25" customHeight="1">
      <c r="A21" s="647" t="s">
        <v>637</v>
      </c>
      <c r="B21" s="656"/>
      <c r="C21" s="656"/>
      <c r="D21" s="657">
        <v>2570658</v>
      </c>
      <c r="E21" s="656"/>
      <c r="F21" s="656"/>
      <c r="G21" s="658"/>
      <c r="H21" s="656"/>
      <c r="I21" s="656"/>
      <c r="J21" s="657">
        <v>0</v>
      </c>
      <c r="K21" s="656"/>
      <c r="L21" s="656"/>
      <c r="M21" s="657">
        <v>2570658</v>
      </c>
      <c r="N21" s="648">
        <f t="shared" si="0"/>
        <v>0</v>
      </c>
    </row>
    <row r="22" spans="1:14" ht="14.25" customHeight="1">
      <c r="A22" s="647" t="s">
        <v>638</v>
      </c>
      <c r="B22" s="656"/>
      <c r="C22" s="656"/>
      <c r="D22" s="657">
        <v>2550</v>
      </c>
      <c r="E22" s="656"/>
      <c r="F22" s="656"/>
      <c r="G22" s="658"/>
      <c r="H22" s="656"/>
      <c r="I22" s="656"/>
      <c r="J22" s="657">
        <v>0</v>
      </c>
      <c r="K22" s="656"/>
      <c r="L22" s="656"/>
      <c r="M22" s="657">
        <v>2550</v>
      </c>
      <c r="N22" s="648">
        <f t="shared" si="0"/>
        <v>0</v>
      </c>
    </row>
    <row r="23" spans="1:14" ht="14.25" customHeight="1">
      <c r="A23" s="647" t="s">
        <v>639</v>
      </c>
      <c r="B23" s="656"/>
      <c r="C23" s="656"/>
      <c r="D23" s="657">
        <v>0</v>
      </c>
      <c r="E23" s="656"/>
      <c r="F23" s="656"/>
      <c r="G23" s="658"/>
      <c r="H23" s="656"/>
      <c r="I23" s="656"/>
      <c r="J23" s="657">
        <v>0</v>
      </c>
      <c r="K23" s="656"/>
      <c r="L23" s="656"/>
      <c r="M23" s="657">
        <v>0</v>
      </c>
      <c r="N23" s="648">
        <f t="shared" si="0"/>
        <v>0</v>
      </c>
    </row>
    <row r="24" spans="1:14" ht="14.25" customHeight="1">
      <c r="A24" s="647" t="s">
        <v>640</v>
      </c>
      <c r="B24" s="656"/>
      <c r="C24" s="656"/>
      <c r="D24" s="656">
        <v>7787200</v>
      </c>
      <c r="E24" s="656"/>
      <c r="F24" s="656"/>
      <c r="G24" s="656"/>
      <c r="H24" s="656"/>
      <c r="I24" s="656"/>
      <c r="J24" s="656">
        <v>0</v>
      </c>
      <c r="K24" s="656"/>
      <c r="L24" s="656"/>
      <c r="M24" s="656">
        <v>7787200</v>
      </c>
      <c r="N24" s="648">
        <f t="shared" si="0"/>
        <v>0</v>
      </c>
    </row>
    <row r="25" spans="1:14" ht="14.25" customHeight="1">
      <c r="A25" s="647" t="s">
        <v>641</v>
      </c>
      <c r="B25" s="656"/>
      <c r="C25" s="656"/>
      <c r="D25" s="656">
        <v>0</v>
      </c>
      <c r="E25" s="656"/>
      <c r="F25" s="656"/>
      <c r="G25" s="658"/>
      <c r="H25" s="656"/>
      <c r="I25" s="656"/>
      <c r="J25" s="656">
        <v>0</v>
      </c>
      <c r="K25" s="656"/>
      <c r="L25" s="656"/>
      <c r="M25" s="656">
        <v>0</v>
      </c>
      <c r="N25" s="648">
        <f t="shared" si="0"/>
        <v>0</v>
      </c>
    </row>
    <row r="26" spans="1:14" ht="14.25" customHeight="1">
      <c r="A26" s="647" t="s">
        <v>642</v>
      </c>
      <c r="B26" s="656"/>
      <c r="C26" s="656"/>
      <c r="D26" s="656">
        <v>929342</v>
      </c>
      <c r="E26" s="656"/>
      <c r="F26" s="656"/>
      <c r="G26" s="656"/>
      <c r="H26" s="656"/>
      <c r="I26" s="656"/>
      <c r="J26" s="656">
        <v>0</v>
      </c>
      <c r="K26" s="656"/>
      <c r="L26" s="656"/>
      <c r="M26" s="656">
        <v>929342</v>
      </c>
      <c r="N26" s="648">
        <f t="shared" si="0"/>
        <v>0</v>
      </c>
    </row>
    <row r="27" spans="1:14" ht="14.25" customHeight="1">
      <c r="A27" s="647" t="s">
        <v>643</v>
      </c>
      <c r="B27" s="656"/>
      <c r="C27" s="656"/>
      <c r="D27" s="656">
        <v>0</v>
      </c>
      <c r="E27" s="656"/>
      <c r="F27" s="656"/>
      <c r="G27" s="656"/>
      <c r="H27" s="656"/>
      <c r="I27" s="656"/>
      <c r="J27" s="656">
        <v>0</v>
      </c>
      <c r="K27" s="656"/>
      <c r="L27" s="656"/>
      <c r="M27" s="656">
        <v>0</v>
      </c>
      <c r="N27" s="648">
        <f t="shared" si="0"/>
        <v>0</v>
      </c>
    </row>
    <row r="28" spans="1:14" ht="14.25" customHeight="1">
      <c r="A28" s="647" t="s">
        <v>644</v>
      </c>
      <c r="B28" s="656"/>
      <c r="C28" s="656"/>
      <c r="D28" s="656">
        <v>0</v>
      </c>
      <c r="E28" s="656"/>
      <c r="F28" s="656"/>
      <c r="G28" s="656"/>
      <c r="H28" s="656"/>
      <c r="I28" s="656"/>
      <c r="J28" s="656">
        <v>0</v>
      </c>
      <c r="K28" s="656"/>
      <c r="L28" s="656"/>
      <c r="M28" s="656">
        <v>0</v>
      </c>
      <c r="N28" s="648">
        <f t="shared" si="0"/>
        <v>0</v>
      </c>
    </row>
    <row r="29" spans="1:14" ht="14.25">
      <c r="A29" s="659" t="s">
        <v>645</v>
      </c>
      <c r="B29" s="660"/>
      <c r="C29" s="660"/>
      <c r="D29" s="660">
        <f aca="true" t="shared" si="1" ref="D29:I29">D10+D21+D22+D24+D28</f>
        <v>12152538</v>
      </c>
      <c r="E29" s="660">
        <f t="shared" si="1"/>
        <v>0</v>
      </c>
      <c r="F29" s="660">
        <f t="shared" si="1"/>
        <v>0</v>
      </c>
      <c r="G29" s="660">
        <f t="shared" si="1"/>
        <v>0</v>
      </c>
      <c r="H29" s="660">
        <f t="shared" si="1"/>
        <v>0</v>
      </c>
      <c r="I29" s="660">
        <f t="shared" si="1"/>
        <v>0</v>
      </c>
      <c r="J29" s="660">
        <f>J10+J21+J22+J24+J28+J27+J26</f>
        <v>0</v>
      </c>
      <c r="K29" s="660">
        <f>K10+K21+K22+K24+K28+K27</f>
        <v>0</v>
      </c>
      <c r="L29" s="660">
        <f>L10+L21+L22+L24+L28+L27</f>
        <v>0</v>
      </c>
      <c r="M29" s="660">
        <f>M10+M21+M22+M24+M28+M27</f>
        <v>12152538</v>
      </c>
      <c r="N29" s="661">
        <f t="shared" si="0"/>
        <v>0</v>
      </c>
    </row>
    <row r="30" spans="1:14" ht="14.25">
      <c r="A30" s="647" t="s">
        <v>646</v>
      </c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>
        <f t="shared" si="0"/>
        <v>0</v>
      </c>
    </row>
    <row r="31" spans="1:14" ht="15">
      <c r="A31" s="652" t="s">
        <v>647</v>
      </c>
      <c r="B31" s="662"/>
      <c r="C31" s="663"/>
      <c r="D31" s="663"/>
      <c r="E31" s="662"/>
      <c r="F31" s="663"/>
      <c r="G31" s="663"/>
      <c r="H31" s="662"/>
      <c r="I31" s="663"/>
      <c r="J31" s="663"/>
      <c r="K31" s="662"/>
      <c r="L31" s="663"/>
      <c r="M31" s="663"/>
      <c r="N31" s="648">
        <f t="shared" si="0"/>
        <v>0</v>
      </c>
    </row>
    <row r="32" spans="1:14" ht="15">
      <c r="A32" s="664" t="s">
        <v>648</v>
      </c>
      <c r="B32" s="655"/>
      <c r="C32" s="663"/>
      <c r="D32" s="663"/>
      <c r="E32" s="655"/>
      <c r="F32" s="663"/>
      <c r="G32" s="663"/>
      <c r="H32" s="655"/>
      <c r="I32" s="663"/>
      <c r="J32" s="663"/>
      <c r="K32" s="655"/>
      <c r="L32" s="663"/>
      <c r="M32" s="663"/>
      <c r="N32" s="648">
        <f t="shared" si="0"/>
        <v>0</v>
      </c>
    </row>
    <row r="33" spans="1:14" ht="15">
      <c r="A33" s="652" t="s">
        <v>649</v>
      </c>
      <c r="B33" s="662"/>
      <c r="C33" s="663"/>
      <c r="D33" s="663"/>
      <c r="E33" s="662"/>
      <c r="F33" s="663"/>
      <c r="G33" s="663"/>
      <c r="H33" s="662"/>
      <c r="I33" s="663"/>
      <c r="J33" s="663"/>
      <c r="K33" s="662"/>
      <c r="L33" s="663"/>
      <c r="M33" s="663"/>
      <c r="N33" s="648">
        <f t="shared" si="0"/>
        <v>0</v>
      </c>
    </row>
    <row r="34" spans="1:14" ht="15">
      <c r="A34" s="652" t="s">
        <v>650</v>
      </c>
      <c r="B34" s="655"/>
      <c r="C34" s="654"/>
      <c r="D34" s="663"/>
      <c r="E34" s="655"/>
      <c r="F34" s="655"/>
      <c r="G34" s="663"/>
      <c r="H34" s="655"/>
      <c r="I34" s="654"/>
      <c r="J34" s="663"/>
      <c r="K34" s="655"/>
      <c r="L34" s="654"/>
      <c r="M34" s="663"/>
      <c r="N34" s="648">
        <f t="shared" si="0"/>
        <v>0</v>
      </c>
    </row>
    <row r="35" spans="1:14" ht="15">
      <c r="A35" s="652" t="s">
        <v>651</v>
      </c>
      <c r="B35" s="655"/>
      <c r="C35" s="654"/>
      <c r="D35" s="663"/>
      <c r="E35" s="655"/>
      <c r="F35" s="655"/>
      <c r="G35" s="663"/>
      <c r="H35" s="655"/>
      <c r="I35" s="654"/>
      <c r="J35" s="663"/>
      <c r="K35" s="655"/>
      <c r="L35" s="654"/>
      <c r="M35" s="663"/>
      <c r="N35" s="648">
        <f t="shared" si="0"/>
        <v>0</v>
      </c>
    </row>
    <row r="36" spans="1:14" ht="15">
      <c r="A36" s="652" t="s">
        <v>652</v>
      </c>
      <c r="B36" s="655"/>
      <c r="C36" s="654"/>
      <c r="D36" s="663"/>
      <c r="E36" s="655"/>
      <c r="F36" s="655"/>
      <c r="G36" s="663"/>
      <c r="H36" s="655"/>
      <c r="I36" s="654"/>
      <c r="J36" s="663"/>
      <c r="K36" s="655"/>
      <c r="L36" s="654"/>
      <c r="M36" s="663"/>
      <c r="N36" s="648">
        <f t="shared" si="0"/>
        <v>0</v>
      </c>
    </row>
    <row r="37" spans="1:14" ht="14.25">
      <c r="A37" s="659" t="s">
        <v>653</v>
      </c>
      <c r="B37" s="660"/>
      <c r="C37" s="660"/>
      <c r="D37" s="660">
        <f>SUM(D31:D36)</f>
        <v>0</v>
      </c>
      <c r="E37" s="660"/>
      <c r="F37" s="660"/>
      <c r="G37" s="660"/>
      <c r="H37" s="660"/>
      <c r="I37" s="660"/>
      <c r="J37" s="660">
        <f>SUM(J31:J36)</f>
        <v>0</v>
      </c>
      <c r="K37" s="660"/>
      <c r="L37" s="660"/>
      <c r="M37" s="660">
        <f>SUM(M31:M36)</f>
        <v>0</v>
      </c>
      <c r="N37" s="661">
        <f t="shared" si="0"/>
        <v>0</v>
      </c>
    </row>
    <row r="38" spans="1:14" ht="14.25">
      <c r="A38" s="647" t="s">
        <v>654</v>
      </c>
      <c r="B38" s="648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>
        <f t="shared" si="0"/>
        <v>0</v>
      </c>
    </row>
    <row r="39" spans="1:14" ht="15">
      <c r="A39" s="652" t="s">
        <v>655</v>
      </c>
      <c r="B39" s="663"/>
      <c r="C39" s="663"/>
      <c r="D39" s="663">
        <v>0</v>
      </c>
      <c r="E39" s="663"/>
      <c r="F39" s="663"/>
      <c r="G39" s="663"/>
      <c r="H39" s="663"/>
      <c r="I39" s="663"/>
      <c r="J39" s="663">
        <v>0</v>
      </c>
      <c r="K39" s="663"/>
      <c r="L39" s="663"/>
      <c r="M39" s="663">
        <v>0</v>
      </c>
      <c r="N39" s="648">
        <f t="shared" si="0"/>
        <v>0</v>
      </c>
    </row>
    <row r="40" spans="1:14" ht="15">
      <c r="A40" s="652" t="s">
        <v>656</v>
      </c>
      <c r="B40" s="665">
        <v>2</v>
      </c>
      <c r="C40" s="654">
        <v>55360</v>
      </c>
      <c r="D40" s="655">
        <f>B40*C40</f>
        <v>110720</v>
      </c>
      <c r="E40" s="665"/>
      <c r="F40" s="654"/>
      <c r="G40" s="655"/>
      <c r="H40" s="665">
        <v>0</v>
      </c>
      <c r="I40" s="654">
        <v>55360</v>
      </c>
      <c r="J40" s="655">
        <f>H40*I40</f>
        <v>0</v>
      </c>
      <c r="K40" s="665">
        <v>2</v>
      </c>
      <c r="L40" s="654">
        <v>55360</v>
      </c>
      <c r="M40" s="655">
        <f>K40*L40</f>
        <v>110720</v>
      </c>
      <c r="N40" s="648">
        <f t="shared" si="0"/>
        <v>0</v>
      </c>
    </row>
    <row r="41" spans="1:14" ht="15">
      <c r="A41" s="652" t="s">
        <v>657</v>
      </c>
      <c r="B41" s="666">
        <v>1</v>
      </c>
      <c r="C41" s="667">
        <v>2500000</v>
      </c>
      <c r="D41" s="655">
        <f>B41*C41</f>
        <v>2500000</v>
      </c>
      <c r="E41" s="666"/>
      <c r="F41" s="668"/>
      <c r="G41" s="655"/>
      <c r="H41" s="666">
        <v>0</v>
      </c>
      <c r="I41" s="667">
        <v>2500000</v>
      </c>
      <c r="J41" s="655">
        <f>H41*I41</f>
        <v>0</v>
      </c>
      <c r="K41" s="666">
        <v>1</v>
      </c>
      <c r="L41" s="667">
        <v>2500000</v>
      </c>
      <c r="M41" s="655">
        <f>K41*L41</f>
        <v>2500000</v>
      </c>
      <c r="N41" s="648">
        <f t="shared" si="0"/>
        <v>0</v>
      </c>
    </row>
    <row r="42" spans="1:14" ht="15">
      <c r="A42" s="652" t="s">
        <v>658</v>
      </c>
      <c r="B42" s="666"/>
      <c r="C42" s="667"/>
      <c r="D42" s="655"/>
      <c r="E42" s="666"/>
      <c r="F42" s="668"/>
      <c r="G42" s="655"/>
      <c r="H42" s="666">
        <v>0</v>
      </c>
      <c r="I42" s="667">
        <v>145000</v>
      </c>
      <c r="J42" s="655">
        <f>H42*I42</f>
        <v>0</v>
      </c>
      <c r="K42" s="666">
        <v>0</v>
      </c>
      <c r="L42" s="667">
        <v>145000</v>
      </c>
      <c r="M42" s="655">
        <f>K42*L42</f>
        <v>0</v>
      </c>
      <c r="N42" s="648">
        <f t="shared" si="0"/>
        <v>0</v>
      </c>
    </row>
    <row r="43" spans="1:14" ht="15">
      <c r="A43" s="652" t="s">
        <v>659</v>
      </c>
      <c r="B43" s="666">
        <v>0</v>
      </c>
      <c r="C43" s="667">
        <v>2606040</v>
      </c>
      <c r="D43" s="655">
        <f>B43*C43</f>
        <v>0</v>
      </c>
      <c r="E43" s="666"/>
      <c r="F43" s="668"/>
      <c r="G43" s="655"/>
      <c r="H43" s="666">
        <v>0</v>
      </c>
      <c r="I43" s="667">
        <v>0</v>
      </c>
      <c r="J43" s="655">
        <f>H43*I43</f>
        <v>0</v>
      </c>
      <c r="K43" s="666">
        <v>0</v>
      </c>
      <c r="L43" s="667">
        <v>2606040</v>
      </c>
      <c r="M43" s="655">
        <f>K43*L43</f>
        <v>0</v>
      </c>
      <c r="N43" s="648">
        <f t="shared" si="0"/>
        <v>0</v>
      </c>
    </row>
    <row r="44" spans="1:14" ht="15">
      <c r="A44" s="652" t="s">
        <v>660</v>
      </c>
      <c r="B44" s="666"/>
      <c r="C44" s="668"/>
      <c r="D44" s="655">
        <v>0</v>
      </c>
      <c r="E44" s="666"/>
      <c r="F44" s="668"/>
      <c r="G44" s="655"/>
      <c r="H44" s="666"/>
      <c r="I44" s="668"/>
      <c r="J44" s="655">
        <v>0</v>
      </c>
      <c r="K44" s="666"/>
      <c r="L44" s="668"/>
      <c r="M44" s="655">
        <v>0</v>
      </c>
      <c r="N44" s="648">
        <f t="shared" si="0"/>
        <v>0</v>
      </c>
    </row>
    <row r="45" spans="1:14" ht="14.25">
      <c r="A45" s="659" t="s">
        <v>661</v>
      </c>
      <c r="B45" s="669"/>
      <c r="C45" s="670"/>
      <c r="D45" s="671">
        <f>SUM(D39:D44)</f>
        <v>2610720</v>
      </c>
      <c r="E45" s="669"/>
      <c r="F45" s="670"/>
      <c r="G45" s="671"/>
      <c r="H45" s="669"/>
      <c r="I45" s="670"/>
      <c r="J45" s="671">
        <f>SUM(J39:J44)</f>
        <v>0</v>
      </c>
      <c r="K45" s="669"/>
      <c r="L45" s="670"/>
      <c r="M45" s="671">
        <f>SUM(M39:M44)</f>
        <v>2610720</v>
      </c>
      <c r="N45" s="661">
        <f t="shared" si="0"/>
        <v>0</v>
      </c>
    </row>
    <row r="46" spans="1:14" s="672" customFormat="1" ht="14.25">
      <c r="A46" s="659" t="s">
        <v>662</v>
      </c>
      <c r="B46" s="660"/>
      <c r="C46" s="670"/>
      <c r="D46" s="671">
        <v>1200000</v>
      </c>
      <c r="E46" s="660"/>
      <c r="F46" s="670"/>
      <c r="G46" s="671"/>
      <c r="H46" s="660"/>
      <c r="I46" s="670"/>
      <c r="J46" s="671">
        <v>0</v>
      </c>
      <c r="K46" s="660"/>
      <c r="L46" s="670"/>
      <c r="M46" s="671">
        <v>1200000</v>
      </c>
      <c r="N46" s="661">
        <f t="shared" si="0"/>
        <v>0</v>
      </c>
    </row>
    <row r="47" spans="1:14" ht="25.5" customHeight="1">
      <c r="A47" s="673" t="s">
        <v>663</v>
      </c>
      <c r="B47" s="674"/>
      <c r="C47" s="675"/>
      <c r="D47" s="676">
        <f>D29+D37+D45+D46</f>
        <v>15963258</v>
      </c>
      <c r="E47" s="674"/>
      <c r="F47" s="675"/>
      <c r="G47" s="676"/>
      <c r="H47" s="674"/>
      <c r="I47" s="675"/>
      <c r="J47" s="676">
        <f>J29+J37+J45+J46</f>
        <v>0</v>
      </c>
      <c r="K47" s="674"/>
      <c r="L47" s="675"/>
      <c r="M47" s="676">
        <f>M29+M37+M45+M46</f>
        <v>15963258</v>
      </c>
      <c r="N47" s="677">
        <f t="shared" si="0"/>
        <v>0</v>
      </c>
    </row>
    <row r="48" spans="1:15" s="679" customFormat="1" ht="25.5" customHeight="1">
      <c r="A48" s="673" t="s">
        <v>664</v>
      </c>
      <c r="B48" s="674"/>
      <c r="C48" s="675"/>
      <c r="D48" s="676">
        <v>102000</v>
      </c>
      <c r="E48" s="674"/>
      <c r="F48" s="675"/>
      <c r="G48" s="676"/>
      <c r="H48" s="674"/>
      <c r="I48" s="675"/>
      <c r="J48" s="676">
        <v>108</v>
      </c>
      <c r="K48" s="674"/>
      <c r="L48" s="675"/>
      <c r="M48" s="676">
        <v>102108</v>
      </c>
      <c r="N48" s="677">
        <f t="shared" si="0"/>
        <v>108</v>
      </c>
      <c r="O48" s="678"/>
    </row>
    <row r="49" spans="1:15" s="679" customFormat="1" ht="25.5" customHeight="1">
      <c r="A49" s="673" t="s">
        <v>674</v>
      </c>
      <c r="B49" s="674"/>
      <c r="C49" s="675"/>
      <c r="D49" s="676">
        <v>0</v>
      </c>
      <c r="E49" s="674"/>
      <c r="F49" s="675"/>
      <c r="G49" s="676"/>
      <c r="H49" s="674"/>
      <c r="I49" s="675"/>
      <c r="J49" s="676">
        <v>89800</v>
      </c>
      <c r="K49" s="674"/>
      <c r="L49" s="675"/>
      <c r="M49" s="676">
        <v>89800</v>
      </c>
      <c r="N49" s="677">
        <f t="shared" si="0"/>
        <v>89800</v>
      </c>
      <c r="O49" s="678"/>
    </row>
    <row r="50" spans="1:15" s="679" customFormat="1" ht="18.75">
      <c r="A50" s="680" t="s">
        <v>418</v>
      </c>
      <c r="B50" s="681"/>
      <c r="C50" s="681"/>
      <c r="D50" s="682">
        <f>SUM(D47:D49)</f>
        <v>16065258</v>
      </c>
      <c r="E50" s="681"/>
      <c r="F50" s="681"/>
      <c r="G50" s="681"/>
      <c r="H50" s="681"/>
      <c r="I50" s="681"/>
      <c r="J50" s="682">
        <f>SUM(J47:J49)</f>
        <v>89908</v>
      </c>
      <c r="K50" s="681"/>
      <c r="L50" s="681"/>
      <c r="M50" s="682">
        <f>SUM(M47:M49)</f>
        <v>16155166</v>
      </c>
      <c r="N50" s="648">
        <f t="shared" si="0"/>
        <v>89908</v>
      </c>
      <c r="O50" s="678"/>
    </row>
  </sheetData>
  <sheetProtection/>
  <mergeCells count="7">
    <mergeCell ref="A1:N1"/>
    <mergeCell ref="F3:G3"/>
    <mergeCell ref="A4:A5"/>
    <mergeCell ref="B4:D4"/>
    <mergeCell ref="E4:G4"/>
    <mergeCell ref="H4:J4"/>
    <mergeCell ref="K4:M4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1"/>
  <sheetViews>
    <sheetView zoomScale="110" zoomScaleNormal="110" zoomScaleSheetLayoutView="100" zoomScalePageLayoutView="0" workbookViewId="0" topLeftCell="C1">
      <selection activeCell="C2" sqref="C2:C3"/>
    </sheetView>
  </sheetViews>
  <sheetFormatPr defaultColWidth="8.00390625" defaultRowHeight="12.75"/>
  <cols>
    <col min="1" max="1" width="5.8515625" style="13" customWidth="1"/>
    <col min="2" max="2" width="47.28125" style="16" customWidth="1"/>
    <col min="3" max="6" width="14.00390625" style="13" customWidth="1"/>
    <col min="7" max="7" width="47.28125" style="13" customWidth="1"/>
    <col min="8" max="11" width="14.00390625" style="13" customWidth="1"/>
    <col min="12" max="12" width="4.140625" style="13" customWidth="1"/>
    <col min="13" max="16384" width="8.00390625" style="13" customWidth="1"/>
  </cols>
  <sheetData>
    <row r="1" spans="2:12" ht="39.75" customHeight="1">
      <c r="B1" s="14" t="s">
        <v>194</v>
      </c>
      <c r="C1" s="15"/>
      <c r="D1" s="15"/>
      <c r="E1" s="15"/>
      <c r="F1" s="15"/>
      <c r="G1" s="15"/>
      <c r="H1" s="15"/>
      <c r="I1" s="15"/>
      <c r="J1" s="15"/>
      <c r="K1" s="15"/>
      <c r="L1" s="754"/>
    </row>
    <row r="2" spans="2:12" ht="19.5" customHeight="1">
      <c r="B2" s="14"/>
      <c r="C2" s="826" t="s">
        <v>684</v>
      </c>
      <c r="D2" s="15"/>
      <c r="E2" s="15"/>
      <c r="F2" s="15"/>
      <c r="G2" s="15"/>
      <c r="J2" s="206"/>
      <c r="K2" s="206"/>
      <c r="L2" s="754"/>
    </row>
    <row r="3" spans="3:12" ht="16.5" thickBot="1">
      <c r="C3" s="826" t="s">
        <v>685</v>
      </c>
      <c r="J3" s="166"/>
      <c r="K3" s="166" t="s">
        <v>398</v>
      </c>
      <c r="L3" s="754"/>
    </row>
    <row r="4" spans="1:12" ht="18" customHeight="1" thickBot="1">
      <c r="A4" s="752" t="s">
        <v>195</v>
      </c>
      <c r="B4" s="17" t="s">
        <v>104</v>
      </c>
      <c r="C4" s="18"/>
      <c r="D4" s="306"/>
      <c r="E4" s="306"/>
      <c r="F4" s="306"/>
      <c r="G4" s="17" t="s">
        <v>105</v>
      </c>
      <c r="H4" s="19"/>
      <c r="I4" s="308"/>
      <c r="J4" s="308"/>
      <c r="K4" s="370"/>
      <c r="L4" s="754"/>
    </row>
    <row r="5" spans="1:12" s="20" customFormat="1" ht="40.5" customHeight="1" thickBot="1">
      <c r="A5" s="753"/>
      <c r="B5" s="309" t="s">
        <v>196</v>
      </c>
      <c r="C5" s="323" t="s">
        <v>407</v>
      </c>
      <c r="D5" s="696" t="s">
        <v>606</v>
      </c>
      <c r="E5" s="697" t="s">
        <v>669</v>
      </c>
      <c r="F5" s="696" t="s">
        <v>670</v>
      </c>
      <c r="G5" s="309" t="s">
        <v>196</v>
      </c>
      <c r="H5" s="323" t="s">
        <v>407</v>
      </c>
      <c r="I5" s="696" t="s">
        <v>606</v>
      </c>
      <c r="J5" s="697" t="s">
        <v>669</v>
      </c>
      <c r="K5" s="696" t="s">
        <v>670</v>
      </c>
      <c r="L5" s="754"/>
    </row>
    <row r="6" spans="1:12" s="22" customFormat="1" ht="12" customHeight="1" thickBot="1">
      <c r="A6" s="21" t="s">
        <v>99</v>
      </c>
      <c r="B6" s="310" t="s">
        <v>100</v>
      </c>
      <c r="C6" s="21" t="s">
        <v>101</v>
      </c>
      <c r="D6" s="310" t="s">
        <v>102</v>
      </c>
      <c r="E6" s="21" t="s">
        <v>103</v>
      </c>
      <c r="F6" s="307" t="s">
        <v>365</v>
      </c>
      <c r="G6" s="310" t="s">
        <v>382</v>
      </c>
      <c r="H6" s="21" t="s">
        <v>447</v>
      </c>
      <c r="I6" s="21" t="s">
        <v>448</v>
      </c>
      <c r="J6" s="21" t="s">
        <v>605</v>
      </c>
      <c r="K6" s="21" t="s">
        <v>490</v>
      </c>
      <c r="L6" s="754"/>
    </row>
    <row r="7" spans="1:12" ht="12.75" customHeight="1">
      <c r="A7" s="23" t="s">
        <v>106</v>
      </c>
      <c r="B7" s="557" t="s">
        <v>197</v>
      </c>
      <c r="C7" s="332">
        <v>16065258</v>
      </c>
      <c r="D7" s="563">
        <v>16155058</v>
      </c>
      <c r="E7" s="324">
        <v>108</v>
      </c>
      <c r="F7" s="359">
        <v>16155166</v>
      </c>
      <c r="G7" s="311" t="s">
        <v>57</v>
      </c>
      <c r="H7" s="324">
        <v>12703000</v>
      </c>
      <c r="I7" s="324">
        <v>14763500</v>
      </c>
      <c r="J7" s="324">
        <v>0</v>
      </c>
      <c r="K7" s="324">
        <v>14763500</v>
      </c>
      <c r="L7" s="754"/>
    </row>
    <row r="8" spans="1:12" ht="12.75" customHeight="1">
      <c r="A8" s="24" t="s">
        <v>107</v>
      </c>
      <c r="B8" s="338" t="s">
        <v>198</v>
      </c>
      <c r="C8" s="333">
        <v>1078000</v>
      </c>
      <c r="D8" s="564">
        <v>1078000</v>
      </c>
      <c r="E8" s="325">
        <v>-19264</v>
      </c>
      <c r="F8" s="360">
        <v>1058736</v>
      </c>
      <c r="G8" s="312" t="s">
        <v>199</v>
      </c>
      <c r="H8" s="325">
        <v>3205000</v>
      </c>
      <c r="I8" s="325">
        <v>3776185</v>
      </c>
      <c r="J8" s="325">
        <v>0</v>
      </c>
      <c r="K8" s="325">
        <v>3776185</v>
      </c>
      <c r="L8" s="754"/>
    </row>
    <row r="9" spans="1:12" ht="12.75" customHeight="1">
      <c r="A9" s="24" t="s">
        <v>108</v>
      </c>
      <c r="B9" s="338" t="s">
        <v>200</v>
      </c>
      <c r="C9" s="333">
        <v>0</v>
      </c>
      <c r="D9" s="564"/>
      <c r="E9" s="325"/>
      <c r="F9" s="360"/>
      <c r="G9" s="312" t="s">
        <v>201</v>
      </c>
      <c r="H9" s="325">
        <v>10535258</v>
      </c>
      <c r="I9" s="325">
        <v>11307258</v>
      </c>
      <c r="J9" s="325">
        <v>1620366</v>
      </c>
      <c r="K9" s="325">
        <v>12927624</v>
      </c>
      <c r="L9" s="754"/>
    </row>
    <row r="10" spans="1:12" ht="12.75" customHeight="1">
      <c r="A10" s="24" t="s">
        <v>109</v>
      </c>
      <c r="B10" s="338" t="s">
        <v>17</v>
      </c>
      <c r="C10" s="333">
        <v>8495000</v>
      </c>
      <c r="D10" s="564">
        <v>8695000</v>
      </c>
      <c r="E10" s="325">
        <v>-366243</v>
      </c>
      <c r="F10" s="360">
        <v>8328757</v>
      </c>
      <c r="G10" s="312" t="s">
        <v>88</v>
      </c>
      <c r="H10" s="325">
        <v>950469</v>
      </c>
      <c r="I10" s="325">
        <v>664451</v>
      </c>
      <c r="J10" s="325">
        <v>45000</v>
      </c>
      <c r="K10" s="325">
        <v>709451</v>
      </c>
      <c r="L10" s="754"/>
    </row>
    <row r="11" spans="1:12" ht="12.75" customHeight="1">
      <c r="A11" s="24" t="s">
        <v>110</v>
      </c>
      <c r="B11" s="339" t="s">
        <v>30</v>
      </c>
      <c r="C11" s="333">
        <v>3780000</v>
      </c>
      <c r="D11" s="564">
        <v>3780000</v>
      </c>
      <c r="E11" s="325">
        <v>-169729</v>
      </c>
      <c r="F11" s="360">
        <v>3610271</v>
      </c>
      <c r="G11" s="312" t="s">
        <v>118</v>
      </c>
      <c r="H11" s="325">
        <v>886000</v>
      </c>
      <c r="I11" s="325">
        <v>1308700</v>
      </c>
      <c r="J11" s="325">
        <v>110000</v>
      </c>
      <c r="K11" s="325">
        <v>1418700</v>
      </c>
      <c r="L11" s="754"/>
    </row>
    <row r="12" spans="1:12" ht="12.75" customHeight="1">
      <c r="A12" s="24" t="s">
        <v>111</v>
      </c>
      <c r="B12" s="338" t="s">
        <v>47</v>
      </c>
      <c r="C12" s="333"/>
      <c r="D12" s="564">
        <v>292425</v>
      </c>
      <c r="E12" s="325"/>
      <c r="F12" s="361">
        <v>292425</v>
      </c>
      <c r="G12" s="312" t="s">
        <v>202</v>
      </c>
      <c r="H12" s="325">
        <v>0</v>
      </c>
      <c r="I12" s="325"/>
      <c r="J12" s="325"/>
      <c r="K12" s="325"/>
      <c r="L12" s="754"/>
    </row>
    <row r="13" spans="1:12" ht="12.75" customHeight="1">
      <c r="A13" s="24" t="s">
        <v>112</v>
      </c>
      <c r="B13" s="338" t="s">
        <v>203</v>
      </c>
      <c r="C13" s="333"/>
      <c r="D13" s="564"/>
      <c r="E13" s="325"/>
      <c r="F13" s="360"/>
      <c r="G13" s="320"/>
      <c r="H13" s="325"/>
      <c r="I13" s="325"/>
      <c r="J13" s="325"/>
      <c r="K13" s="325"/>
      <c r="L13" s="754"/>
    </row>
    <row r="14" spans="1:12" ht="12.75" customHeight="1" thickBot="1">
      <c r="A14" s="24" t="s">
        <v>113</v>
      </c>
      <c r="B14" s="346"/>
      <c r="C14" s="333"/>
      <c r="D14" s="564"/>
      <c r="E14" s="325"/>
      <c r="F14" s="360"/>
      <c r="G14" s="320"/>
      <c r="H14" s="325"/>
      <c r="I14" s="325"/>
      <c r="J14" s="325"/>
      <c r="K14" s="325"/>
      <c r="L14" s="754"/>
    </row>
    <row r="15" spans="1:12" ht="15.75" customHeight="1" thickBot="1">
      <c r="A15" s="24" t="s">
        <v>114</v>
      </c>
      <c r="B15" s="558" t="s">
        <v>208</v>
      </c>
      <c r="C15" s="353">
        <f>SUM(C7:C14)</f>
        <v>29418258</v>
      </c>
      <c r="D15" s="379">
        <f>SUM(D7:D14)</f>
        <v>30000483</v>
      </c>
      <c r="E15" s="327">
        <f>SUM(E7:E14)</f>
        <v>-555128</v>
      </c>
      <c r="F15" s="353">
        <f>SUM(F7:F14)</f>
        <v>29445355</v>
      </c>
      <c r="G15" s="314" t="s">
        <v>209</v>
      </c>
      <c r="H15" s="327">
        <f>SUM(H7:H14)</f>
        <v>28279727</v>
      </c>
      <c r="I15" s="327">
        <f>SUM(I7:I14)</f>
        <v>31820094</v>
      </c>
      <c r="J15" s="327">
        <f>SUM(J7:J14)</f>
        <v>1775366</v>
      </c>
      <c r="K15" s="327">
        <f>SUM(K7:K14)</f>
        <v>33595460</v>
      </c>
      <c r="L15" s="754"/>
    </row>
    <row r="16" spans="1:12" ht="12.75" customHeight="1">
      <c r="A16" s="24" t="s">
        <v>204</v>
      </c>
      <c r="B16" s="343" t="s">
        <v>211</v>
      </c>
      <c r="C16" s="559">
        <f>+C17+C18+C19+C20</f>
        <v>4390000</v>
      </c>
      <c r="D16" s="565">
        <v>4390000</v>
      </c>
      <c r="E16" s="373">
        <f>+E17+E18+E19+E20</f>
        <v>631791</v>
      </c>
      <c r="F16" s="559">
        <f>+F17+F18+F19+F20</f>
        <v>5021791</v>
      </c>
      <c r="G16" s="315" t="s">
        <v>212</v>
      </c>
      <c r="H16" s="375"/>
      <c r="I16" s="375"/>
      <c r="J16" s="329"/>
      <c r="K16" s="329"/>
      <c r="L16" s="754"/>
    </row>
    <row r="17" spans="1:12" ht="12.75" customHeight="1">
      <c r="A17" s="24" t="s">
        <v>205</v>
      </c>
      <c r="B17" s="342" t="s">
        <v>214</v>
      </c>
      <c r="C17" s="336">
        <v>4390000</v>
      </c>
      <c r="D17" s="566">
        <v>4390000</v>
      </c>
      <c r="E17" s="329"/>
      <c r="F17" s="363">
        <v>4390000</v>
      </c>
      <c r="G17" s="315" t="s">
        <v>215</v>
      </c>
      <c r="H17" s="329"/>
      <c r="I17" s="329"/>
      <c r="J17" s="329"/>
      <c r="K17" s="329"/>
      <c r="L17" s="754"/>
    </row>
    <row r="18" spans="1:12" ht="12.75" customHeight="1">
      <c r="A18" s="24" t="s">
        <v>206</v>
      </c>
      <c r="B18" s="342" t="s">
        <v>217</v>
      </c>
      <c r="C18" s="336"/>
      <c r="D18" s="566"/>
      <c r="E18" s="329"/>
      <c r="F18" s="363"/>
      <c r="G18" s="315" t="s">
        <v>218</v>
      </c>
      <c r="H18" s="329"/>
      <c r="I18" s="329"/>
      <c r="J18" s="329"/>
      <c r="K18" s="329"/>
      <c r="L18" s="754"/>
    </row>
    <row r="19" spans="1:12" ht="12.75" customHeight="1">
      <c r="A19" s="24" t="s">
        <v>207</v>
      </c>
      <c r="B19" s="342" t="s">
        <v>220</v>
      </c>
      <c r="C19" s="336"/>
      <c r="D19" s="566"/>
      <c r="E19" s="329"/>
      <c r="F19" s="363"/>
      <c r="G19" s="315" t="s">
        <v>221</v>
      </c>
      <c r="H19" s="329"/>
      <c r="I19" s="329"/>
      <c r="J19" s="329"/>
      <c r="K19" s="329"/>
      <c r="L19" s="754"/>
    </row>
    <row r="20" spans="1:12" ht="12.75" customHeight="1">
      <c r="A20" s="24" t="s">
        <v>210</v>
      </c>
      <c r="B20" s="342" t="s">
        <v>223</v>
      </c>
      <c r="C20" s="336"/>
      <c r="D20" s="567"/>
      <c r="E20" s="375">
        <v>631791</v>
      </c>
      <c r="F20" s="366">
        <v>631791</v>
      </c>
      <c r="G20" s="316" t="s">
        <v>224</v>
      </c>
      <c r="H20" s="329"/>
      <c r="I20" s="329"/>
      <c r="J20" s="329"/>
      <c r="K20" s="329"/>
      <c r="L20" s="754"/>
    </row>
    <row r="21" spans="1:12" ht="12.75" customHeight="1">
      <c r="A21" s="24" t="s">
        <v>213</v>
      </c>
      <c r="B21" s="342" t="s">
        <v>226</v>
      </c>
      <c r="C21" s="560">
        <f>+C22+C23</f>
        <v>0</v>
      </c>
      <c r="D21" s="568"/>
      <c r="E21" s="374"/>
      <c r="F21" s="364"/>
      <c r="G21" s="315" t="s">
        <v>227</v>
      </c>
      <c r="H21" s="329"/>
      <c r="I21" s="329"/>
      <c r="J21" s="329"/>
      <c r="K21" s="329"/>
      <c r="L21" s="754"/>
    </row>
    <row r="22" spans="1:12" ht="12.75" customHeight="1">
      <c r="A22" s="24" t="s">
        <v>216</v>
      </c>
      <c r="B22" s="343" t="s">
        <v>229</v>
      </c>
      <c r="C22" s="561"/>
      <c r="D22" s="567"/>
      <c r="E22" s="375"/>
      <c r="F22" s="366"/>
      <c r="G22" s="311" t="s">
        <v>230</v>
      </c>
      <c r="H22" s="375"/>
      <c r="I22" s="375"/>
      <c r="J22" s="329"/>
      <c r="K22" s="329"/>
      <c r="L22" s="754"/>
    </row>
    <row r="23" spans="1:12" ht="12.75" customHeight="1">
      <c r="A23" s="24" t="s">
        <v>219</v>
      </c>
      <c r="B23" s="342" t="s">
        <v>232</v>
      </c>
      <c r="C23" s="336"/>
      <c r="D23" s="566"/>
      <c r="E23" s="329"/>
      <c r="F23" s="363"/>
      <c r="G23" s="312" t="s">
        <v>233</v>
      </c>
      <c r="H23" s="329"/>
      <c r="I23" s="329"/>
      <c r="J23" s="329"/>
      <c r="K23" s="329"/>
      <c r="L23" s="754"/>
    </row>
    <row r="24" spans="1:12" ht="12.75" customHeight="1">
      <c r="A24" s="24" t="s">
        <v>222</v>
      </c>
      <c r="B24" s="342" t="s">
        <v>235</v>
      </c>
      <c r="C24" s="336"/>
      <c r="D24" s="566"/>
      <c r="E24" s="329"/>
      <c r="F24" s="367"/>
      <c r="G24" s="312" t="s">
        <v>236</v>
      </c>
      <c r="H24" s="329"/>
      <c r="I24" s="329"/>
      <c r="J24" s="329"/>
      <c r="K24" s="329"/>
      <c r="L24" s="754"/>
    </row>
    <row r="25" spans="1:12" ht="12.75" customHeight="1">
      <c r="A25" s="24" t="s">
        <v>225</v>
      </c>
      <c r="B25" s="342" t="s">
        <v>238</v>
      </c>
      <c r="C25" s="336"/>
      <c r="D25" s="566"/>
      <c r="E25" s="329"/>
      <c r="F25" s="367"/>
      <c r="G25" s="312" t="s">
        <v>300</v>
      </c>
      <c r="H25" s="329">
        <v>638531</v>
      </c>
      <c r="I25" s="329">
        <v>638531</v>
      </c>
      <c r="J25" s="329"/>
      <c r="K25" s="329">
        <v>638531</v>
      </c>
      <c r="L25" s="754"/>
    </row>
    <row r="26" spans="1:12" ht="12.75" customHeight="1" thickBot="1">
      <c r="A26" s="24" t="s">
        <v>228</v>
      </c>
      <c r="B26" s="342" t="s">
        <v>238</v>
      </c>
      <c r="C26" s="336"/>
      <c r="D26" s="569"/>
      <c r="E26" s="377"/>
      <c r="F26" s="368"/>
      <c r="G26" s="378" t="s">
        <v>182</v>
      </c>
      <c r="H26" s="380"/>
      <c r="I26" s="377"/>
      <c r="J26" s="329"/>
      <c r="K26" s="329"/>
      <c r="L26" s="754"/>
    </row>
    <row r="27" spans="1:12" ht="21.75" customHeight="1" thickBot="1">
      <c r="A27" s="24" t="s">
        <v>231</v>
      </c>
      <c r="B27" s="562" t="s">
        <v>240</v>
      </c>
      <c r="C27" s="372">
        <f>+C16+C21+C24+C26</f>
        <v>4390000</v>
      </c>
      <c r="D27" s="570">
        <f>+D16+D21+D24+D26</f>
        <v>4390000</v>
      </c>
      <c r="E27" s="376">
        <f>+E16+E21+E24+E26</f>
        <v>631791</v>
      </c>
      <c r="F27" s="372">
        <f>+F16+F21+F24+F26</f>
        <v>5021791</v>
      </c>
      <c r="G27" s="314" t="s">
        <v>241</v>
      </c>
      <c r="H27" s="327">
        <f>SUM(H16:H26)</f>
        <v>638531</v>
      </c>
      <c r="I27" s="327">
        <f>SUM(I16:I26)</f>
        <v>638531</v>
      </c>
      <c r="J27" s="327">
        <f>SUM(J16:J26)</f>
        <v>0</v>
      </c>
      <c r="K27" s="327">
        <f>SUM(K16:K26)</f>
        <v>638531</v>
      </c>
      <c r="L27" s="754"/>
    </row>
    <row r="28" spans="1:12" ht="13.5" thickBot="1">
      <c r="A28" s="24" t="s">
        <v>234</v>
      </c>
      <c r="B28" s="26" t="s">
        <v>242</v>
      </c>
      <c r="C28" s="27">
        <f>+C15+C27</f>
        <v>33808258</v>
      </c>
      <c r="D28" s="369">
        <f>+D15+D27</f>
        <v>34390483</v>
      </c>
      <c r="E28" s="330">
        <f>+E15+E27</f>
        <v>76663</v>
      </c>
      <c r="F28" s="27">
        <f>+F15+F27</f>
        <v>34467146</v>
      </c>
      <c r="G28" s="321" t="s">
        <v>243</v>
      </c>
      <c r="H28" s="330">
        <f>+H15+H27</f>
        <v>28918258</v>
      </c>
      <c r="I28" s="330">
        <f>+I15+I27</f>
        <v>32458625</v>
      </c>
      <c r="J28" s="330">
        <f>+J15+J27</f>
        <v>1775366</v>
      </c>
      <c r="K28" s="330">
        <f>+K15+K27</f>
        <v>34233991</v>
      </c>
      <c r="L28" s="754"/>
    </row>
    <row r="29" spans="1:12" ht="13.5" thickBot="1">
      <c r="A29" s="24" t="s">
        <v>237</v>
      </c>
      <c r="B29" s="26" t="s">
        <v>244</v>
      </c>
      <c r="C29" s="27" t="str">
        <f>IF(C15-H15&lt;0,H15-C15,"-")</f>
        <v>-</v>
      </c>
      <c r="D29" s="713">
        <f>IF(D15-I15&lt;0,I15-D15,"-")</f>
        <v>1819611</v>
      </c>
      <c r="E29" s="330">
        <f>IF(E15-J15&lt;0,J15-E15,"-")</f>
        <v>2330494</v>
      </c>
      <c r="F29" s="27">
        <f>IF(F15-K15&lt;0,K15-F15,"-")</f>
        <v>4150105</v>
      </c>
      <c r="G29" s="321" t="s">
        <v>245</v>
      </c>
      <c r="H29" s="330">
        <f>IF(C15-H15&gt;0,C15-H15,"-")</f>
        <v>1138531</v>
      </c>
      <c r="I29" s="330" t="str">
        <f>IF(D15-I15&gt;0,D15-I15,"-")</f>
        <v>-</v>
      </c>
      <c r="J29" s="330" t="str">
        <f>IF(E15-J15&gt;0,E15-J15,"-")</f>
        <v>-</v>
      </c>
      <c r="K29" s="330" t="str">
        <f>IF(F15-K15&gt;0,F15-K15,"-")</f>
        <v>-</v>
      </c>
      <c r="L29" s="754"/>
    </row>
    <row r="30" spans="1:12" ht="13.5" thickBot="1">
      <c r="A30" s="371" t="s">
        <v>239</v>
      </c>
      <c r="B30" s="26" t="s">
        <v>246</v>
      </c>
      <c r="C30" s="369" t="str">
        <f>IF(C15+C27-H28&lt;0,H28-(C15+C27),"-")</f>
        <v>-</v>
      </c>
      <c r="D30" s="330" t="str">
        <f>IF(D28-I28&lt;0,I28-D28,"-")</f>
        <v>-</v>
      </c>
      <c r="E30" s="27">
        <f>IF(E15+E27-J28&lt;0,J28-(E15+E27),"-")</f>
        <v>1698703</v>
      </c>
      <c r="F30" s="27" t="str">
        <f>IF(F15+F27-K28&lt;0,K28-(F15+F27),"-")</f>
        <v>-</v>
      </c>
      <c r="G30" s="321" t="s">
        <v>247</v>
      </c>
      <c r="H30" s="330">
        <f>IF(C15+C27-H28&gt;0,C15+C27-H28,"-")</f>
        <v>4890000</v>
      </c>
      <c r="I30" s="330">
        <f>IF(D15+D27-I28&gt;0,D15+D27-I28,"-")</f>
        <v>1931858</v>
      </c>
      <c r="J30" s="330" t="str">
        <f>IF(E15+E27-J28&gt;0,E15+E27-J28,"-")</f>
        <v>-</v>
      </c>
      <c r="K30" s="330">
        <f>IF(F15+F27-K28&gt;0,F15+F27-K28,"-")</f>
        <v>233155</v>
      </c>
      <c r="L30" s="754"/>
    </row>
    <row r="31" spans="2:7" ht="18.75">
      <c r="B31" s="755"/>
      <c r="C31" s="755"/>
      <c r="D31" s="755"/>
      <c r="E31" s="755"/>
      <c r="F31" s="755"/>
      <c r="G31" s="755"/>
    </row>
  </sheetData>
  <sheetProtection/>
  <mergeCells count="3">
    <mergeCell ref="A4:A5"/>
    <mergeCell ref="L1:L30"/>
    <mergeCell ref="B31:G3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65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0"/>
  <sheetViews>
    <sheetView zoomScale="110" zoomScaleNormal="110" zoomScaleSheetLayoutView="115" zoomScalePageLayoutView="0" workbookViewId="0" topLeftCell="A1">
      <selection activeCell="A2" sqref="A2:A3"/>
    </sheetView>
  </sheetViews>
  <sheetFormatPr defaultColWidth="8.00390625" defaultRowHeight="12.75"/>
  <cols>
    <col min="1" max="1" width="5.8515625" style="13" customWidth="1"/>
    <col min="2" max="2" width="47.28125" style="16" customWidth="1"/>
    <col min="3" max="5" width="14.00390625" style="16" customWidth="1"/>
    <col min="6" max="6" width="14.00390625" style="13" customWidth="1"/>
    <col min="7" max="7" width="47.28125" style="13" customWidth="1"/>
    <col min="8" max="11" width="14.00390625" style="13" customWidth="1"/>
    <col min="12" max="12" width="4.140625" style="13" customWidth="1"/>
    <col min="13" max="16384" width="8.00390625" style="13" customWidth="1"/>
  </cols>
  <sheetData>
    <row r="1" spans="2:12" ht="31.5">
      <c r="B1" s="14" t="s">
        <v>248</v>
      </c>
      <c r="C1" s="14"/>
      <c r="D1" s="14"/>
      <c r="E1" s="14"/>
      <c r="F1" s="15"/>
      <c r="G1" s="15"/>
      <c r="H1" s="15"/>
      <c r="I1" s="15"/>
      <c r="J1" s="15"/>
      <c r="K1" s="15"/>
      <c r="L1" s="754"/>
    </row>
    <row r="2" spans="1:12" ht="19.5" customHeight="1">
      <c r="A2" s="826" t="s">
        <v>686</v>
      </c>
      <c r="B2" s="14"/>
      <c r="C2" s="14"/>
      <c r="D2" s="14"/>
      <c r="E2" s="14"/>
      <c r="F2" s="15"/>
      <c r="G2" s="15"/>
      <c r="H2" s="15"/>
      <c r="I2" s="15"/>
      <c r="J2" s="15"/>
      <c r="K2" s="206"/>
      <c r="L2" s="754"/>
    </row>
    <row r="3" spans="1:12" ht="16.5" thickBot="1">
      <c r="A3" s="826" t="s">
        <v>687</v>
      </c>
      <c r="K3" s="166" t="s">
        <v>398</v>
      </c>
      <c r="L3" s="754"/>
    </row>
    <row r="4" spans="1:12" ht="13.5" thickBot="1">
      <c r="A4" s="756" t="s">
        <v>195</v>
      </c>
      <c r="B4" s="17" t="s">
        <v>104</v>
      </c>
      <c r="C4" s="306"/>
      <c r="D4" s="306"/>
      <c r="E4" s="306"/>
      <c r="F4" s="18"/>
      <c r="G4" s="17" t="s">
        <v>105</v>
      </c>
      <c r="H4" s="308"/>
      <c r="I4" s="308"/>
      <c r="J4" s="308"/>
      <c r="K4" s="19"/>
      <c r="L4" s="754"/>
    </row>
    <row r="5" spans="1:12" s="20" customFormat="1" ht="36.75" thickBot="1">
      <c r="A5" s="757"/>
      <c r="B5" s="309" t="s">
        <v>196</v>
      </c>
      <c r="C5" s="323" t="s">
        <v>449</v>
      </c>
      <c r="D5" s="696" t="s">
        <v>606</v>
      </c>
      <c r="E5" s="697" t="s">
        <v>669</v>
      </c>
      <c r="F5" s="696" t="s">
        <v>670</v>
      </c>
      <c r="G5" s="309" t="s">
        <v>196</v>
      </c>
      <c r="H5" s="323" t="s">
        <v>449</v>
      </c>
      <c r="I5" s="696" t="s">
        <v>606</v>
      </c>
      <c r="J5" s="697" t="s">
        <v>669</v>
      </c>
      <c r="K5" s="696" t="s">
        <v>670</v>
      </c>
      <c r="L5" s="754"/>
    </row>
    <row r="6" spans="1:12" s="20" customFormat="1" ht="13.5" thickBot="1">
      <c r="A6" s="21" t="s">
        <v>99</v>
      </c>
      <c r="B6" s="310" t="s">
        <v>100</v>
      </c>
      <c r="C6" s="310" t="s">
        <v>101</v>
      </c>
      <c r="D6" s="21" t="s">
        <v>102</v>
      </c>
      <c r="E6" s="331" t="s">
        <v>103</v>
      </c>
      <c r="F6" s="307" t="s">
        <v>365</v>
      </c>
      <c r="G6" s="310" t="s">
        <v>382</v>
      </c>
      <c r="H6" s="21" t="s">
        <v>447</v>
      </c>
      <c r="I6" s="21" t="s">
        <v>448</v>
      </c>
      <c r="J6" s="21" t="s">
        <v>605</v>
      </c>
      <c r="K6" s="331" t="s">
        <v>490</v>
      </c>
      <c r="L6" s="754"/>
    </row>
    <row r="7" spans="1:12" ht="12.75" customHeight="1">
      <c r="A7" s="23" t="s">
        <v>106</v>
      </c>
      <c r="B7" s="557" t="s">
        <v>249</v>
      </c>
      <c r="C7" s="554"/>
      <c r="D7" s="337">
        <v>2460341</v>
      </c>
      <c r="E7" s="550">
        <v>-968546</v>
      </c>
      <c r="F7" s="359">
        <v>1491795</v>
      </c>
      <c r="G7" s="311" t="s">
        <v>91</v>
      </c>
      <c r="H7" s="324">
        <v>2985000</v>
      </c>
      <c r="I7" s="324">
        <v>2058324</v>
      </c>
      <c r="J7" s="337">
        <v>-1319249</v>
      </c>
      <c r="K7" s="332">
        <v>739075</v>
      </c>
      <c r="L7" s="754"/>
    </row>
    <row r="8" spans="1:12" ht="12.75">
      <c r="A8" s="24" t="s">
        <v>107</v>
      </c>
      <c r="B8" s="338" t="s">
        <v>250</v>
      </c>
      <c r="C8" s="555"/>
      <c r="D8" s="338"/>
      <c r="E8" s="551">
        <v>0</v>
      </c>
      <c r="F8" s="360"/>
      <c r="G8" s="312" t="s">
        <v>251</v>
      </c>
      <c r="H8" s="325"/>
      <c r="I8" s="325"/>
      <c r="J8" s="338"/>
      <c r="K8" s="333"/>
      <c r="L8" s="754"/>
    </row>
    <row r="9" spans="1:12" ht="12.75" customHeight="1">
      <c r="A9" s="24" t="s">
        <v>108</v>
      </c>
      <c r="B9" s="338" t="s">
        <v>45</v>
      </c>
      <c r="C9" s="555">
        <v>0</v>
      </c>
      <c r="D9" s="365">
        <v>505920</v>
      </c>
      <c r="E9" s="552">
        <v>0</v>
      </c>
      <c r="F9" s="360">
        <v>505920</v>
      </c>
      <c r="G9" s="312" t="s">
        <v>93</v>
      </c>
      <c r="H9" s="325">
        <v>1905000</v>
      </c>
      <c r="I9" s="325">
        <v>2839795</v>
      </c>
      <c r="J9" s="333">
        <v>-1348000</v>
      </c>
      <c r="K9" s="333">
        <v>1491795</v>
      </c>
      <c r="L9" s="754"/>
    </row>
    <row r="10" spans="1:12" ht="12.75" customHeight="1">
      <c r="A10" s="23" t="s">
        <v>109</v>
      </c>
      <c r="B10" s="338" t="s">
        <v>252</v>
      </c>
      <c r="C10" s="555"/>
      <c r="D10" s="338"/>
      <c r="E10" s="551"/>
      <c r="F10" s="360">
        <v>0</v>
      </c>
      <c r="G10" s="312" t="s">
        <v>253</v>
      </c>
      <c r="H10" s="325"/>
      <c r="I10" s="325"/>
      <c r="J10" s="338"/>
      <c r="K10" s="333"/>
      <c r="L10" s="754"/>
    </row>
    <row r="11" spans="1:12" ht="12.75" customHeight="1">
      <c r="A11" s="24" t="s">
        <v>110</v>
      </c>
      <c r="B11" s="338" t="s">
        <v>254</v>
      </c>
      <c r="C11" s="555"/>
      <c r="D11" s="338"/>
      <c r="E11" s="551"/>
      <c r="F11" s="360"/>
      <c r="G11" s="312" t="s">
        <v>255</v>
      </c>
      <c r="H11" s="325"/>
      <c r="I11" s="325"/>
      <c r="J11" s="338"/>
      <c r="K11" s="333"/>
      <c r="L11" s="754"/>
    </row>
    <row r="12" spans="1:12" ht="12.75" customHeight="1">
      <c r="A12" s="24" t="s">
        <v>111</v>
      </c>
      <c r="B12" s="338" t="s">
        <v>256</v>
      </c>
      <c r="C12" s="555"/>
      <c r="D12" s="338"/>
      <c r="E12" s="551"/>
      <c r="F12" s="361"/>
      <c r="G12" s="25" t="s">
        <v>202</v>
      </c>
      <c r="H12" s="326"/>
      <c r="I12" s="326"/>
      <c r="J12" s="339"/>
      <c r="K12" s="334"/>
      <c r="L12" s="754"/>
    </row>
    <row r="13" spans="1:12" ht="13.5" thickBot="1">
      <c r="A13" s="23" t="s">
        <v>112</v>
      </c>
      <c r="B13" s="346"/>
      <c r="C13" s="556"/>
      <c r="D13" s="346"/>
      <c r="E13" s="553"/>
      <c r="F13" s="361"/>
      <c r="G13" s="313"/>
      <c r="H13" s="325"/>
      <c r="I13" s="325"/>
      <c r="J13" s="340"/>
      <c r="K13" s="333"/>
      <c r="L13" s="754"/>
    </row>
    <row r="14" spans="1:12" ht="15.75" customHeight="1" thickBot="1">
      <c r="A14" s="26" t="s">
        <v>113</v>
      </c>
      <c r="B14" s="558" t="s">
        <v>257</v>
      </c>
      <c r="C14" s="379">
        <f>+C7+C9+C10+C12+C13</f>
        <v>0</v>
      </c>
      <c r="D14" s="327">
        <f>+D7+D9+D10+D12+D13</f>
        <v>2966261</v>
      </c>
      <c r="E14" s="327">
        <f>+E7+E9+E10+E12+E13</f>
        <v>-968546</v>
      </c>
      <c r="F14" s="353">
        <f>+F7+F9+F10+F12+F13</f>
        <v>1997715</v>
      </c>
      <c r="G14" s="558" t="s">
        <v>258</v>
      </c>
      <c r="H14" s="322">
        <f>+H7+H9+H11+H12+H13</f>
        <v>4890000</v>
      </c>
      <c r="I14" s="322">
        <f>+I7+I9+I11+I12+I13</f>
        <v>4898119</v>
      </c>
      <c r="J14" s="322">
        <f>+J7+J9+J11+J12+J13</f>
        <v>-2667249</v>
      </c>
      <c r="K14" s="322">
        <f>+K7+K9+K11+K12+K13</f>
        <v>2230870</v>
      </c>
      <c r="L14" s="754"/>
    </row>
    <row r="15" spans="1:12" ht="12.75" customHeight="1">
      <c r="A15" s="23" t="s">
        <v>114</v>
      </c>
      <c r="B15" s="347" t="s">
        <v>259</v>
      </c>
      <c r="C15" s="354"/>
      <c r="D15" s="354"/>
      <c r="E15" s="354"/>
      <c r="F15" s="362">
        <f>+F16+F17+F18+F19+F20</f>
        <v>0</v>
      </c>
      <c r="G15" s="315" t="s">
        <v>212</v>
      </c>
      <c r="H15" s="328"/>
      <c r="I15" s="328"/>
      <c r="J15" s="341"/>
      <c r="K15" s="335"/>
      <c r="L15" s="754"/>
    </row>
    <row r="16" spans="1:12" ht="12.75" customHeight="1">
      <c r="A16" s="24" t="s">
        <v>204</v>
      </c>
      <c r="B16" s="348" t="s">
        <v>260</v>
      </c>
      <c r="C16" s="355"/>
      <c r="D16" s="355"/>
      <c r="E16" s="355"/>
      <c r="F16" s="363"/>
      <c r="G16" s="315" t="s">
        <v>261</v>
      </c>
      <c r="H16" s="329"/>
      <c r="I16" s="329"/>
      <c r="J16" s="342"/>
      <c r="K16" s="336"/>
      <c r="L16" s="754"/>
    </row>
    <row r="17" spans="1:12" ht="12.75" customHeight="1">
      <c r="A17" s="23" t="s">
        <v>205</v>
      </c>
      <c r="B17" s="348" t="s">
        <v>262</v>
      </c>
      <c r="C17" s="355"/>
      <c r="D17" s="355"/>
      <c r="E17" s="355"/>
      <c r="F17" s="363"/>
      <c r="G17" s="315" t="s">
        <v>218</v>
      </c>
      <c r="H17" s="329"/>
      <c r="I17" s="329"/>
      <c r="J17" s="342"/>
      <c r="K17" s="336"/>
      <c r="L17" s="754"/>
    </row>
    <row r="18" spans="1:12" ht="12.75" customHeight="1">
      <c r="A18" s="24" t="s">
        <v>206</v>
      </c>
      <c r="B18" s="348" t="s">
        <v>263</v>
      </c>
      <c r="C18" s="355"/>
      <c r="D18" s="355"/>
      <c r="E18" s="355"/>
      <c r="F18" s="363"/>
      <c r="G18" s="315" t="s">
        <v>221</v>
      </c>
      <c r="H18" s="329"/>
      <c r="I18" s="329"/>
      <c r="J18" s="342"/>
      <c r="K18" s="336"/>
      <c r="L18" s="754"/>
    </row>
    <row r="19" spans="1:12" ht="12.75" customHeight="1">
      <c r="A19" s="23" t="s">
        <v>207</v>
      </c>
      <c r="B19" s="348" t="s">
        <v>264</v>
      </c>
      <c r="C19" s="355"/>
      <c r="D19" s="355"/>
      <c r="E19" s="355"/>
      <c r="F19" s="363"/>
      <c r="G19" s="316" t="s">
        <v>224</v>
      </c>
      <c r="H19" s="329"/>
      <c r="I19" s="375"/>
      <c r="J19" s="343"/>
      <c r="K19" s="336"/>
      <c r="L19" s="754"/>
    </row>
    <row r="20" spans="1:12" ht="12.75" customHeight="1">
      <c r="A20" s="24" t="s">
        <v>210</v>
      </c>
      <c r="B20" s="349" t="s">
        <v>265</v>
      </c>
      <c r="C20" s="355"/>
      <c r="D20" s="355"/>
      <c r="E20" s="355"/>
      <c r="F20" s="363"/>
      <c r="G20" s="315" t="s">
        <v>266</v>
      </c>
      <c r="H20" s="329"/>
      <c r="I20" s="329"/>
      <c r="J20" s="342"/>
      <c r="K20" s="336"/>
      <c r="L20" s="754"/>
    </row>
    <row r="21" spans="1:12" ht="12.75" customHeight="1">
      <c r="A21" s="23" t="s">
        <v>213</v>
      </c>
      <c r="B21" s="350" t="s">
        <v>267</v>
      </c>
      <c r="C21" s="356"/>
      <c r="D21" s="356"/>
      <c r="E21" s="356"/>
      <c r="F21" s="364">
        <f>+F22+F23+F24+F25+F26</f>
        <v>0</v>
      </c>
      <c r="G21" s="317" t="s">
        <v>268</v>
      </c>
      <c r="H21" s="329"/>
      <c r="I21" s="328"/>
      <c r="J21" s="341"/>
      <c r="K21" s="336"/>
      <c r="L21" s="754"/>
    </row>
    <row r="22" spans="1:12" ht="12.75" customHeight="1">
      <c r="A22" s="24" t="s">
        <v>216</v>
      </c>
      <c r="B22" s="349" t="s">
        <v>269</v>
      </c>
      <c r="C22" s="355"/>
      <c r="D22" s="355"/>
      <c r="E22" s="355"/>
      <c r="F22" s="363"/>
      <c r="G22" s="317" t="s">
        <v>270</v>
      </c>
      <c r="H22" s="329"/>
      <c r="I22" s="328"/>
      <c r="J22" s="341"/>
      <c r="K22" s="336"/>
      <c r="L22" s="754"/>
    </row>
    <row r="23" spans="1:12" ht="12.75" customHeight="1">
      <c r="A23" s="23" t="s">
        <v>219</v>
      </c>
      <c r="B23" s="349" t="s">
        <v>271</v>
      </c>
      <c r="C23" s="355"/>
      <c r="D23" s="355"/>
      <c r="E23" s="355"/>
      <c r="F23" s="363"/>
      <c r="G23" s="318"/>
      <c r="H23" s="329"/>
      <c r="I23" s="328"/>
      <c r="J23" s="344"/>
      <c r="K23" s="336"/>
      <c r="L23" s="754"/>
    </row>
    <row r="24" spans="1:12" ht="12.75" customHeight="1">
      <c r="A24" s="24" t="s">
        <v>222</v>
      </c>
      <c r="B24" s="348" t="s">
        <v>188</v>
      </c>
      <c r="C24" s="355"/>
      <c r="D24" s="355"/>
      <c r="E24" s="355"/>
      <c r="F24" s="363"/>
      <c r="G24" s="319"/>
      <c r="H24" s="329"/>
      <c r="I24" s="328"/>
      <c r="J24" s="345"/>
      <c r="K24" s="336"/>
      <c r="L24" s="754"/>
    </row>
    <row r="25" spans="1:12" ht="12.75" customHeight="1">
      <c r="A25" s="23" t="s">
        <v>225</v>
      </c>
      <c r="B25" s="351" t="s">
        <v>272</v>
      </c>
      <c r="C25" s="357"/>
      <c r="D25" s="357"/>
      <c r="E25" s="357"/>
      <c r="F25" s="363"/>
      <c r="G25" s="320"/>
      <c r="H25" s="329"/>
      <c r="I25" s="329"/>
      <c r="J25" s="346"/>
      <c r="K25" s="336"/>
      <c r="L25" s="754"/>
    </row>
    <row r="26" spans="1:12" ht="12.75" customHeight="1" thickBot="1">
      <c r="A26" s="24" t="s">
        <v>228</v>
      </c>
      <c r="B26" s="352" t="s">
        <v>273</v>
      </c>
      <c r="C26" s="358"/>
      <c r="D26" s="358"/>
      <c r="E26" s="358"/>
      <c r="F26" s="363"/>
      <c r="G26" s="319"/>
      <c r="H26" s="329"/>
      <c r="I26" s="328"/>
      <c r="J26" s="345"/>
      <c r="K26" s="336"/>
      <c r="L26" s="754"/>
    </row>
    <row r="27" spans="1:12" ht="21.75" customHeight="1" thickBot="1">
      <c r="A27" s="26" t="s">
        <v>231</v>
      </c>
      <c r="B27" s="314" t="s">
        <v>274</v>
      </c>
      <c r="C27" s="327">
        <f>+C15+C21</f>
        <v>0</v>
      </c>
      <c r="D27" s="327"/>
      <c r="E27" s="327">
        <f>+E15+E21</f>
        <v>0</v>
      </c>
      <c r="F27" s="353">
        <f>+F15+F21</f>
        <v>0</v>
      </c>
      <c r="G27" s="314" t="s">
        <v>275</v>
      </c>
      <c r="H27" s="327">
        <f>SUM(H15:H26)</f>
        <v>0</v>
      </c>
      <c r="I27" s="327"/>
      <c r="J27" s="327">
        <f>SUM(J15:J26)</f>
        <v>0</v>
      </c>
      <c r="K27" s="322">
        <f>SUM(K15:K26)</f>
        <v>0</v>
      </c>
      <c r="L27" s="754"/>
    </row>
    <row r="28" spans="1:12" ht="13.5" thickBot="1">
      <c r="A28" s="26" t="s">
        <v>234</v>
      </c>
      <c r="B28" s="26" t="s">
        <v>276</v>
      </c>
      <c r="C28" s="27">
        <f>+C14+C27</f>
        <v>0</v>
      </c>
      <c r="D28" s="27">
        <f>+D14+D27</f>
        <v>2966261</v>
      </c>
      <c r="E28" s="27">
        <f>+E14+E27</f>
        <v>-968546</v>
      </c>
      <c r="F28" s="27">
        <f>+F14+F27</f>
        <v>1997715</v>
      </c>
      <c r="G28" s="26" t="s">
        <v>277</v>
      </c>
      <c r="H28" s="27">
        <f>+H14+H27</f>
        <v>4890000</v>
      </c>
      <c r="I28" s="27">
        <f>+I14+I27</f>
        <v>4898119</v>
      </c>
      <c r="J28" s="27">
        <f>+J14+J27</f>
        <v>-2667249</v>
      </c>
      <c r="K28" s="27">
        <f>+K14+K27</f>
        <v>2230870</v>
      </c>
      <c r="L28" s="754"/>
    </row>
    <row r="29" spans="1:12" ht="13.5" thickBot="1">
      <c r="A29" s="26" t="s">
        <v>237</v>
      </c>
      <c r="B29" s="26" t="s">
        <v>244</v>
      </c>
      <c r="C29" s="27">
        <f>IF(C14-H14&lt;0,H14-C14,"-")</f>
        <v>4890000</v>
      </c>
      <c r="D29" s="27">
        <f>IF(D14-I14&lt;0,I14-D14,"-")</f>
        <v>1931858</v>
      </c>
      <c r="E29" s="27" t="str">
        <f>IF(E14-J14&lt;0,J14-E14,"-")</f>
        <v>-</v>
      </c>
      <c r="F29" s="27">
        <f>IF(F14-K14&lt;0,K14-F14,"-")</f>
        <v>233155</v>
      </c>
      <c r="G29" s="26" t="s">
        <v>245</v>
      </c>
      <c r="H29" s="27" t="str">
        <f>IF(C14-H14&gt;0,C14-H14,"-")</f>
        <v>-</v>
      </c>
      <c r="I29" s="27" t="str">
        <f>IF(D14-I14&gt;0,D14-I14,"-")</f>
        <v>-</v>
      </c>
      <c r="J29" s="27">
        <f>IF(E14-J14&gt;0,E14-J14,"-")</f>
        <v>1698703</v>
      </c>
      <c r="K29" s="27" t="str">
        <f>IF(F14-K14&gt;0,F14-K14,"-")</f>
        <v>-</v>
      </c>
      <c r="L29" s="754"/>
    </row>
    <row r="30" spans="1:12" ht="13.5" thickBot="1">
      <c r="A30" s="26" t="s">
        <v>239</v>
      </c>
      <c r="B30" s="26" t="s">
        <v>246</v>
      </c>
      <c r="C30" s="27">
        <f>C29-C27</f>
        <v>4890000</v>
      </c>
      <c r="D30" s="27">
        <f>D29-D27</f>
        <v>1931858</v>
      </c>
      <c r="E30" s="27" t="str">
        <f>IF(E28-J28&lt;0,J28-E28,"-")</f>
        <v>-</v>
      </c>
      <c r="F30" s="27">
        <f>F29-F27</f>
        <v>233155</v>
      </c>
      <c r="G30" s="26" t="s">
        <v>247</v>
      </c>
      <c r="H30" s="27" t="s">
        <v>301</v>
      </c>
      <c r="I30" s="27" t="s">
        <v>301</v>
      </c>
      <c r="J30" s="27">
        <f>IF(E28-J28&gt;0,E28-J28,"-")</f>
        <v>1698703</v>
      </c>
      <c r="K30" s="27" t="s">
        <v>301</v>
      </c>
      <c r="L30" s="754"/>
    </row>
  </sheetData>
  <sheetProtection/>
  <mergeCells count="2">
    <mergeCell ref="A4:A5"/>
    <mergeCell ref="L1:L30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30"/>
  <sheetViews>
    <sheetView zoomScale="80" zoomScaleNormal="80" zoomScaleSheetLayoutView="90" zoomScalePageLayoutView="0" workbookViewId="0" topLeftCell="A1">
      <selection activeCell="A2" sqref="A2:A3"/>
    </sheetView>
  </sheetViews>
  <sheetFormatPr defaultColWidth="9.140625" defaultRowHeight="12.75"/>
  <cols>
    <col min="1" max="1" width="3.00390625" style="91" customWidth="1"/>
    <col min="2" max="2" width="33.57421875" style="91" customWidth="1"/>
    <col min="3" max="5" width="10.421875" style="91" customWidth="1"/>
    <col min="6" max="6" width="10.140625" style="91" customWidth="1"/>
    <col min="7" max="7" width="10.28125" style="91" customWidth="1"/>
    <col min="8" max="8" width="10.7109375" style="91" customWidth="1"/>
    <col min="9" max="9" width="11.140625" style="91" customWidth="1"/>
    <col min="10" max="10" width="10.57421875" style="91" customWidth="1"/>
    <col min="11" max="11" width="10.28125" style="91" customWidth="1"/>
    <col min="12" max="12" width="10.57421875" style="91" customWidth="1"/>
    <col min="13" max="13" width="10.421875" style="91" customWidth="1"/>
    <col min="14" max="14" width="11.28125" style="91" customWidth="1"/>
    <col min="15" max="15" width="14.00390625" style="91" customWidth="1"/>
    <col min="16" max="16384" width="9.140625" style="91" customWidth="1"/>
  </cols>
  <sheetData>
    <row r="1" spans="1:20" s="162" customFormat="1" ht="15.75">
      <c r="A1" s="748" t="s">
        <v>408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168"/>
      <c r="Q1" s="168"/>
      <c r="R1" s="168"/>
      <c r="S1" s="168"/>
      <c r="T1" s="168"/>
    </row>
    <row r="2" spans="1:15" s="162" customFormat="1" ht="15.75">
      <c r="A2" s="826" t="s">
        <v>688</v>
      </c>
      <c r="C2" s="167"/>
      <c r="D2" s="167"/>
      <c r="O2" s="169"/>
    </row>
    <row r="3" spans="1:15" s="162" customFormat="1" ht="16.5" thickBot="1">
      <c r="A3" s="826" t="s">
        <v>689</v>
      </c>
      <c r="C3" s="167"/>
      <c r="D3" s="167"/>
      <c r="N3" s="758" t="s">
        <v>398</v>
      </c>
      <c r="O3" s="758"/>
    </row>
    <row r="4" spans="1:15" ht="27.75" customHeight="1">
      <c r="A4" s="293" t="s">
        <v>340</v>
      </c>
      <c r="B4" s="296" t="s">
        <v>196</v>
      </c>
      <c r="C4" s="297" t="s">
        <v>341</v>
      </c>
      <c r="D4" s="297" t="s">
        <v>342</v>
      </c>
      <c r="E4" s="297" t="s">
        <v>343</v>
      </c>
      <c r="F4" s="297" t="s">
        <v>344</v>
      </c>
      <c r="G4" s="297" t="s">
        <v>345</v>
      </c>
      <c r="H4" s="297" t="s">
        <v>346</v>
      </c>
      <c r="I4" s="297" t="s">
        <v>347</v>
      </c>
      <c r="J4" s="297" t="s">
        <v>348</v>
      </c>
      <c r="K4" s="297" t="s">
        <v>349</v>
      </c>
      <c r="L4" s="297" t="s">
        <v>350</v>
      </c>
      <c r="M4" s="297" t="s">
        <v>351</v>
      </c>
      <c r="N4" s="297" t="s">
        <v>352</v>
      </c>
      <c r="O4" s="298" t="s">
        <v>339</v>
      </c>
    </row>
    <row r="5" spans="1:15" ht="27.75" customHeight="1">
      <c r="A5" s="294"/>
      <c r="B5" s="299" t="s">
        <v>353</v>
      </c>
      <c r="C5" s="139"/>
      <c r="D5" s="140">
        <f>C26</f>
        <v>3210469</v>
      </c>
      <c r="E5" s="140">
        <f aca="true" t="shared" si="0" ref="E5:N5">D26</f>
        <v>2645569</v>
      </c>
      <c r="F5" s="140">
        <f t="shared" si="0"/>
        <v>4393569</v>
      </c>
      <c r="G5" s="140">
        <f t="shared" si="0"/>
        <v>2746060</v>
      </c>
      <c r="H5" s="140">
        <f t="shared" si="0"/>
        <v>2129372</v>
      </c>
      <c r="I5" s="140">
        <f t="shared" si="0"/>
        <v>1071357</v>
      </c>
      <c r="J5" s="140">
        <f t="shared" si="0"/>
        <v>903620</v>
      </c>
      <c r="K5" s="140">
        <f t="shared" si="0"/>
        <v>755654</v>
      </c>
      <c r="L5" s="140">
        <f t="shared" si="0"/>
        <v>1712974</v>
      </c>
      <c r="M5" s="140">
        <f t="shared" si="0"/>
        <v>1306965</v>
      </c>
      <c r="N5" s="140">
        <f t="shared" si="0"/>
        <v>-21835</v>
      </c>
      <c r="O5" s="300"/>
    </row>
    <row r="6" spans="1:15" ht="22.5" customHeight="1">
      <c r="A6" s="295" t="s">
        <v>106</v>
      </c>
      <c r="B6" s="301" t="s">
        <v>30</v>
      </c>
      <c r="C6" s="141">
        <v>30000</v>
      </c>
      <c r="D6" s="141">
        <v>19000</v>
      </c>
      <c r="E6" s="141">
        <v>19000</v>
      </c>
      <c r="F6" s="141">
        <v>30000</v>
      </c>
      <c r="G6" s="141">
        <v>700000</v>
      </c>
      <c r="H6" s="141">
        <v>839000</v>
      </c>
      <c r="I6" s="141">
        <v>1030000</v>
      </c>
      <c r="J6" s="141">
        <v>849271</v>
      </c>
      <c r="K6" s="141">
        <v>19000</v>
      </c>
      <c r="L6" s="141">
        <v>30000</v>
      </c>
      <c r="M6" s="141">
        <v>19000</v>
      </c>
      <c r="N6" s="141">
        <v>26000</v>
      </c>
      <c r="O6" s="302">
        <f aca="true" t="shared" si="1" ref="O6:O14">SUM(C6:N6)</f>
        <v>3610271</v>
      </c>
    </row>
    <row r="7" spans="1:15" ht="21.75" customHeight="1">
      <c r="A7" s="295" t="s">
        <v>107</v>
      </c>
      <c r="B7" s="301" t="s">
        <v>17</v>
      </c>
      <c r="C7" s="141">
        <v>200000</v>
      </c>
      <c r="D7" s="141">
        <v>200000</v>
      </c>
      <c r="E7" s="141">
        <v>2500000</v>
      </c>
      <c r="F7" s="141">
        <v>150000</v>
      </c>
      <c r="G7" s="141">
        <v>400000</v>
      </c>
      <c r="H7" s="141">
        <v>500000</v>
      </c>
      <c r="I7" s="141">
        <v>500000</v>
      </c>
      <c r="J7" s="141">
        <v>700000</v>
      </c>
      <c r="K7" s="141">
        <v>2635557</v>
      </c>
      <c r="L7" s="141">
        <v>150000</v>
      </c>
      <c r="M7" s="141">
        <v>150000</v>
      </c>
      <c r="N7" s="141">
        <v>243200</v>
      </c>
      <c r="O7" s="302">
        <f t="shared" si="1"/>
        <v>8328757</v>
      </c>
    </row>
    <row r="8" spans="1:15" ht="34.5" customHeight="1">
      <c r="A8" s="295" t="s">
        <v>108</v>
      </c>
      <c r="B8" s="301" t="s">
        <v>392</v>
      </c>
      <c r="C8" s="141">
        <v>1339000</v>
      </c>
      <c r="D8" s="141">
        <v>1339000</v>
      </c>
      <c r="E8" s="141">
        <v>1339000</v>
      </c>
      <c r="F8" s="141">
        <v>1339000</v>
      </c>
      <c r="G8" s="141">
        <v>1339000</v>
      </c>
      <c r="H8" s="141">
        <v>1339000</v>
      </c>
      <c r="I8" s="141">
        <v>1339000</v>
      </c>
      <c r="J8" s="141">
        <v>1339000</v>
      </c>
      <c r="K8" s="141">
        <v>1339000</v>
      </c>
      <c r="L8" s="141">
        <v>1428800</v>
      </c>
      <c r="M8" s="141">
        <v>1339000</v>
      </c>
      <c r="N8" s="141">
        <v>1336366</v>
      </c>
      <c r="O8" s="302">
        <f t="shared" si="1"/>
        <v>16155166</v>
      </c>
    </row>
    <row r="9" spans="1:15" ht="27.75" customHeight="1">
      <c r="A9" s="295" t="s">
        <v>109</v>
      </c>
      <c r="B9" s="699" t="s">
        <v>394</v>
      </c>
      <c r="C9" s="141">
        <v>90000</v>
      </c>
      <c r="D9" s="141">
        <v>90000</v>
      </c>
      <c r="E9" s="141">
        <v>90000</v>
      </c>
      <c r="F9" s="141">
        <v>90000</v>
      </c>
      <c r="G9" s="141">
        <v>90000</v>
      </c>
      <c r="H9" s="141">
        <v>90000</v>
      </c>
      <c r="I9" s="141">
        <v>90000</v>
      </c>
      <c r="J9" s="141">
        <v>90000</v>
      </c>
      <c r="K9" s="141">
        <v>90000</v>
      </c>
      <c r="L9" s="141">
        <v>90000</v>
      </c>
      <c r="M9" s="141">
        <v>90000</v>
      </c>
      <c r="N9" s="141">
        <v>68736</v>
      </c>
      <c r="O9" s="302">
        <f t="shared" si="1"/>
        <v>1058736</v>
      </c>
    </row>
    <row r="10" spans="1:15" ht="45.75" customHeight="1">
      <c r="A10" s="295" t="s">
        <v>110</v>
      </c>
      <c r="B10" s="699" t="s">
        <v>391</v>
      </c>
      <c r="C10" s="141">
        <v>0</v>
      </c>
      <c r="D10" s="141">
        <v>0</v>
      </c>
      <c r="E10" s="141">
        <v>0</v>
      </c>
      <c r="F10" s="141">
        <v>292425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302">
        <f t="shared" si="1"/>
        <v>292425</v>
      </c>
    </row>
    <row r="11" spans="1:15" ht="33.75" customHeight="1">
      <c r="A11" s="295" t="s">
        <v>111</v>
      </c>
      <c r="B11" s="699" t="s">
        <v>607</v>
      </c>
      <c r="C11" s="141">
        <v>0</v>
      </c>
      <c r="D11" s="141">
        <v>0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1491795</v>
      </c>
      <c r="N11" s="141">
        <v>0</v>
      </c>
      <c r="O11" s="302">
        <f t="shared" si="1"/>
        <v>1491795</v>
      </c>
    </row>
    <row r="12" spans="1:15" ht="33.75" customHeight="1">
      <c r="A12" s="295" t="s">
        <v>112</v>
      </c>
      <c r="B12" s="699" t="s">
        <v>450</v>
      </c>
      <c r="C12" s="141">
        <v>0</v>
      </c>
      <c r="D12" s="141">
        <v>0</v>
      </c>
      <c r="E12" s="141">
        <v>0</v>
      </c>
      <c r="F12" s="141">
        <v>425920</v>
      </c>
      <c r="G12" s="141">
        <v>0</v>
      </c>
      <c r="H12" s="141">
        <v>0</v>
      </c>
      <c r="I12" s="141" t="s">
        <v>673</v>
      </c>
      <c r="J12" s="141">
        <v>0</v>
      </c>
      <c r="K12" s="141">
        <v>0</v>
      </c>
      <c r="L12" s="141">
        <v>80000</v>
      </c>
      <c r="M12" s="141">
        <v>0</v>
      </c>
      <c r="N12" s="141">
        <v>0</v>
      </c>
      <c r="O12" s="302">
        <f>SUM(C12:N12)</f>
        <v>505920</v>
      </c>
    </row>
    <row r="13" spans="1:15" ht="33.75" customHeight="1">
      <c r="A13" s="295" t="s">
        <v>113</v>
      </c>
      <c r="B13" s="593" t="s">
        <v>296</v>
      </c>
      <c r="C13" s="141">
        <v>0</v>
      </c>
      <c r="D13" s="141">
        <v>0</v>
      </c>
      <c r="E13" s="141"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594">
        <v>631791</v>
      </c>
      <c r="O13" s="302">
        <f>SUM(C13:N13)</f>
        <v>631791</v>
      </c>
    </row>
    <row r="14" spans="1:15" ht="27.75" customHeight="1" thickBot="1">
      <c r="A14" s="295" t="s">
        <v>114</v>
      </c>
      <c r="B14" s="602" t="s">
        <v>354</v>
      </c>
      <c r="C14" s="594">
        <v>4390000</v>
      </c>
      <c r="D14" s="594">
        <v>0</v>
      </c>
      <c r="E14" s="594">
        <v>0</v>
      </c>
      <c r="F14" s="594">
        <v>0</v>
      </c>
      <c r="G14" s="594">
        <v>0</v>
      </c>
      <c r="H14" s="594">
        <v>0</v>
      </c>
      <c r="I14" s="594">
        <v>0</v>
      </c>
      <c r="J14" s="594">
        <v>0</v>
      </c>
      <c r="K14" s="594">
        <v>0</v>
      </c>
      <c r="L14" s="594">
        <v>0</v>
      </c>
      <c r="M14" s="594">
        <v>0</v>
      </c>
      <c r="N14" s="594">
        <v>0</v>
      </c>
      <c r="O14" s="595">
        <f t="shared" si="1"/>
        <v>4390000</v>
      </c>
    </row>
    <row r="15" spans="1:15" s="160" customFormat="1" ht="27.75" customHeight="1" thickBot="1">
      <c r="A15" s="607"/>
      <c r="B15" s="599" t="s">
        <v>355</v>
      </c>
      <c r="C15" s="600">
        <f aca="true" t="shared" si="2" ref="C15:M15">SUM(C6:C14)</f>
        <v>6049000</v>
      </c>
      <c r="D15" s="600">
        <f t="shared" si="2"/>
        <v>1648000</v>
      </c>
      <c r="E15" s="600">
        <f t="shared" si="2"/>
        <v>3948000</v>
      </c>
      <c r="F15" s="600">
        <f t="shared" si="2"/>
        <v>2327345</v>
      </c>
      <c r="G15" s="600">
        <f t="shared" si="2"/>
        <v>2529000</v>
      </c>
      <c r="H15" s="600">
        <f t="shared" si="2"/>
        <v>2768000</v>
      </c>
      <c r="I15" s="600">
        <f t="shared" si="2"/>
        <v>2959000</v>
      </c>
      <c r="J15" s="600">
        <f t="shared" si="2"/>
        <v>2978271</v>
      </c>
      <c r="K15" s="600">
        <f t="shared" si="2"/>
        <v>4083557</v>
      </c>
      <c r="L15" s="600">
        <f t="shared" si="2"/>
        <v>1778800</v>
      </c>
      <c r="M15" s="600">
        <f t="shared" si="2"/>
        <v>3089795</v>
      </c>
      <c r="N15" s="600">
        <f>SUM(N6:N14)</f>
        <v>2306093</v>
      </c>
      <c r="O15" s="601">
        <f>SUM(O6:O14)</f>
        <v>36464861</v>
      </c>
    </row>
    <row r="16" spans="1:15" ht="27.75" customHeight="1">
      <c r="A16" s="603"/>
      <c r="B16" s="604" t="s">
        <v>105</v>
      </c>
      <c r="C16" s="605"/>
      <c r="D16" s="605"/>
      <c r="E16" s="605"/>
      <c r="F16" s="605"/>
      <c r="G16" s="605"/>
      <c r="H16" s="605"/>
      <c r="I16" s="605"/>
      <c r="J16" s="605"/>
      <c r="K16" s="605"/>
      <c r="L16" s="605"/>
      <c r="M16" s="605"/>
      <c r="N16" s="605"/>
      <c r="O16" s="606"/>
    </row>
    <row r="17" spans="1:15" ht="27.75" customHeight="1">
      <c r="A17" s="295" t="s">
        <v>204</v>
      </c>
      <c r="B17" s="303" t="s">
        <v>57</v>
      </c>
      <c r="C17" s="141">
        <v>1059000</v>
      </c>
      <c r="D17" s="141">
        <v>1059000</v>
      </c>
      <c r="E17" s="141">
        <v>1059000</v>
      </c>
      <c r="F17" s="141">
        <v>1059000</v>
      </c>
      <c r="G17" s="141">
        <v>1471000</v>
      </c>
      <c r="H17" s="141">
        <v>1471000</v>
      </c>
      <c r="I17" s="141">
        <v>1471500</v>
      </c>
      <c r="J17" s="141">
        <v>1471000</v>
      </c>
      <c r="K17" s="141">
        <v>1471000</v>
      </c>
      <c r="L17" s="141">
        <v>1059000</v>
      </c>
      <c r="M17" s="141">
        <v>1059000</v>
      </c>
      <c r="N17" s="141">
        <v>1054000</v>
      </c>
      <c r="O17" s="302">
        <f aca="true" t="shared" si="3" ref="O17:O23">SUM(C17:N17)</f>
        <v>14763500</v>
      </c>
    </row>
    <row r="18" spans="1:15" ht="27.75" customHeight="1">
      <c r="A18" s="295" t="s">
        <v>205</v>
      </c>
      <c r="B18" s="303" t="s">
        <v>356</v>
      </c>
      <c r="C18" s="141">
        <v>267000</v>
      </c>
      <c r="D18" s="141">
        <v>267000</v>
      </c>
      <c r="E18" s="141">
        <v>267000</v>
      </c>
      <c r="F18" s="141">
        <v>267000</v>
      </c>
      <c r="G18" s="141">
        <v>381237</v>
      </c>
      <c r="H18" s="141">
        <v>381237</v>
      </c>
      <c r="I18" s="141">
        <v>381237</v>
      </c>
      <c r="J18" s="141">
        <v>381237</v>
      </c>
      <c r="K18" s="141">
        <v>381237</v>
      </c>
      <c r="L18" s="141">
        <v>267000</v>
      </c>
      <c r="M18" s="141">
        <v>267000</v>
      </c>
      <c r="N18" s="141">
        <v>268000</v>
      </c>
      <c r="O18" s="302">
        <f t="shared" si="3"/>
        <v>3776185</v>
      </c>
    </row>
    <row r="19" spans="1:15" ht="27.75" customHeight="1">
      <c r="A19" s="295" t="s">
        <v>206</v>
      </c>
      <c r="B19" s="304" t="s">
        <v>72</v>
      </c>
      <c r="C19" s="141">
        <v>800000</v>
      </c>
      <c r="D19" s="141">
        <v>800000</v>
      </c>
      <c r="E19" s="141">
        <v>800000</v>
      </c>
      <c r="F19" s="141">
        <v>2535557</v>
      </c>
      <c r="G19" s="141">
        <v>955000</v>
      </c>
      <c r="H19" s="141">
        <v>1200000</v>
      </c>
      <c r="I19" s="141">
        <v>1200000</v>
      </c>
      <c r="J19" s="141">
        <v>1200000</v>
      </c>
      <c r="K19" s="141">
        <v>1200000</v>
      </c>
      <c r="L19" s="141">
        <v>784809</v>
      </c>
      <c r="M19" s="141">
        <v>717000</v>
      </c>
      <c r="N19" s="141">
        <v>735258</v>
      </c>
      <c r="O19" s="302">
        <f t="shared" si="3"/>
        <v>12927624</v>
      </c>
    </row>
    <row r="20" spans="1:15" ht="27.75" customHeight="1">
      <c r="A20" s="295" t="s">
        <v>207</v>
      </c>
      <c r="B20" s="305" t="s">
        <v>88</v>
      </c>
      <c r="C20" s="141">
        <v>0</v>
      </c>
      <c r="D20" s="141"/>
      <c r="E20" s="141">
        <v>0</v>
      </c>
      <c r="F20" s="141">
        <v>0</v>
      </c>
      <c r="G20" s="141">
        <v>264451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400000</v>
      </c>
      <c r="N20" s="141">
        <v>45000</v>
      </c>
      <c r="O20" s="302">
        <f t="shared" si="3"/>
        <v>709451</v>
      </c>
    </row>
    <row r="21" spans="1:15" ht="32.25" customHeight="1">
      <c r="A21" s="295" t="s">
        <v>210</v>
      </c>
      <c r="B21" s="305" t="s">
        <v>299</v>
      </c>
      <c r="C21" s="141">
        <v>74000</v>
      </c>
      <c r="D21" s="141">
        <v>86900</v>
      </c>
      <c r="E21" s="141">
        <v>74000</v>
      </c>
      <c r="F21" s="141">
        <v>74000</v>
      </c>
      <c r="G21" s="141">
        <v>74000</v>
      </c>
      <c r="H21" s="141">
        <v>74000</v>
      </c>
      <c r="I21" s="141">
        <v>74000</v>
      </c>
      <c r="J21" s="141">
        <v>74000</v>
      </c>
      <c r="K21" s="141">
        <v>74000</v>
      </c>
      <c r="L21" s="141">
        <v>74000</v>
      </c>
      <c r="M21" s="141">
        <v>483800</v>
      </c>
      <c r="N21" s="141">
        <v>182000</v>
      </c>
      <c r="O21" s="302">
        <f t="shared" si="3"/>
        <v>1418700</v>
      </c>
    </row>
    <row r="22" spans="1:15" ht="27.75" customHeight="1">
      <c r="A22" s="295" t="s">
        <v>213</v>
      </c>
      <c r="B22" s="304" t="s">
        <v>357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1491795</v>
      </c>
      <c r="N22" s="141">
        <v>0</v>
      </c>
      <c r="O22" s="302">
        <f t="shared" si="3"/>
        <v>1491795</v>
      </c>
    </row>
    <row r="23" spans="1:15" ht="27.75" customHeight="1">
      <c r="A23" s="295" t="s">
        <v>216</v>
      </c>
      <c r="B23" s="304" t="s">
        <v>358</v>
      </c>
      <c r="C23" s="141">
        <v>0</v>
      </c>
      <c r="D23" s="141">
        <v>0</v>
      </c>
      <c r="E23" s="141">
        <v>0</v>
      </c>
      <c r="F23" s="141">
        <v>39297</v>
      </c>
      <c r="G23" s="141">
        <v>0</v>
      </c>
      <c r="H23" s="141">
        <v>699778</v>
      </c>
      <c r="I23" s="141">
        <v>0</v>
      </c>
      <c r="J23" s="141"/>
      <c r="K23" s="141">
        <v>0</v>
      </c>
      <c r="L23" s="141"/>
      <c r="M23" s="141">
        <v>0</v>
      </c>
      <c r="N23" s="141"/>
      <c r="O23" s="302">
        <f t="shared" si="3"/>
        <v>739075</v>
      </c>
    </row>
    <row r="24" spans="1:15" ht="27.75" customHeight="1" thickBot="1">
      <c r="A24" s="295" t="s">
        <v>219</v>
      </c>
      <c r="B24" s="593" t="s">
        <v>419</v>
      </c>
      <c r="C24" s="594">
        <v>638531</v>
      </c>
      <c r="D24" s="594">
        <v>0</v>
      </c>
      <c r="E24" s="594">
        <v>0</v>
      </c>
      <c r="F24" s="594">
        <v>0</v>
      </c>
      <c r="G24" s="594">
        <v>0</v>
      </c>
      <c r="H24" s="594">
        <v>0</v>
      </c>
      <c r="I24" s="594">
        <v>0</v>
      </c>
      <c r="J24" s="594">
        <v>0</v>
      </c>
      <c r="K24" s="594">
        <v>0</v>
      </c>
      <c r="L24" s="594">
        <v>0</v>
      </c>
      <c r="M24" s="594">
        <v>0</v>
      </c>
      <c r="N24" s="594">
        <v>0</v>
      </c>
      <c r="O24" s="595">
        <f>SUM(C24:N24)</f>
        <v>638531</v>
      </c>
    </row>
    <row r="25" spans="1:15" s="160" customFormat="1" ht="27.75" customHeight="1" thickBot="1">
      <c r="A25" s="608"/>
      <c r="B25" s="599" t="s">
        <v>359</v>
      </c>
      <c r="C25" s="600">
        <f aca="true" t="shared" si="4" ref="C25:O25">SUM(C17:C24)</f>
        <v>2838531</v>
      </c>
      <c r="D25" s="600">
        <f t="shared" si="4"/>
        <v>2212900</v>
      </c>
      <c r="E25" s="600">
        <f t="shared" si="4"/>
        <v>2200000</v>
      </c>
      <c r="F25" s="600">
        <f t="shared" si="4"/>
        <v>3974854</v>
      </c>
      <c r="G25" s="600">
        <f t="shared" si="4"/>
        <v>3145688</v>
      </c>
      <c r="H25" s="600">
        <f t="shared" si="4"/>
        <v>3826015</v>
      </c>
      <c r="I25" s="600">
        <f t="shared" si="4"/>
        <v>3126737</v>
      </c>
      <c r="J25" s="600">
        <f t="shared" si="4"/>
        <v>3126237</v>
      </c>
      <c r="K25" s="600">
        <f t="shared" si="4"/>
        <v>3126237</v>
      </c>
      <c r="L25" s="600">
        <f t="shared" si="4"/>
        <v>2184809</v>
      </c>
      <c r="M25" s="600">
        <f t="shared" si="4"/>
        <v>4418595</v>
      </c>
      <c r="N25" s="600">
        <f t="shared" si="4"/>
        <v>2284258</v>
      </c>
      <c r="O25" s="601">
        <f t="shared" si="4"/>
        <v>36464861</v>
      </c>
    </row>
    <row r="26" spans="1:15" ht="16.5" thickBot="1">
      <c r="A26" s="603"/>
      <c r="B26" s="596" t="s">
        <v>360</v>
      </c>
      <c r="C26" s="597">
        <f>C15-C25</f>
        <v>3210469</v>
      </c>
      <c r="D26" s="597">
        <f aca="true" t="shared" si="5" ref="D26:N26">D5+D15-D25</f>
        <v>2645569</v>
      </c>
      <c r="E26" s="597">
        <f t="shared" si="5"/>
        <v>4393569</v>
      </c>
      <c r="F26" s="597">
        <f t="shared" si="5"/>
        <v>2746060</v>
      </c>
      <c r="G26" s="597">
        <f t="shared" si="5"/>
        <v>2129372</v>
      </c>
      <c r="H26" s="597">
        <f t="shared" si="5"/>
        <v>1071357</v>
      </c>
      <c r="I26" s="597">
        <f t="shared" si="5"/>
        <v>903620</v>
      </c>
      <c r="J26" s="597">
        <f t="shared" si="5"/>
        <v>755654</v>
      </c>
      <c r="K26" s="597">
        <f t="shared" si="5"/>
        <v>1712974</v>
      </c>
      <c r="L26" s="597">
        <f t="shared" si="5"/>
        <v>1306965</v>
      </c>
      <c r="M26" s="597">
        <f t="shared" si="5"/>
        <v>-21835</v>
      </c>
      <c r="N26" s="597">
        <f t="shared" si="5"/>
        <v>0</v>
      </c>
      <c r="O26" s="598"/>
    </row>
    <row r="28" spans="3:14" ht="12.75">
      <c r="C28" s="161"/>
      <c r="E28" s="161"/>
      <c r="F28" s="161"/>
      <c r="I28" s="161"/>
      <c r="J28" s="161"/>
      <c r="K28" s="161"/>
      <c r="N28" s="161"/>
    </row>
    <row r="29" spans="5:13" ht="12.75">
      <c r="E29" s="161"/>
      <c r="F29" s="161"/>
      <c r="G29" s="161"/>
      <c r="H29" s="161"/>
      <c r="I29" s="161"/>
      <c r="K29" s="161"/>
      <c r="M29" s="161"/>
    </row>
    <row r="30" ht="22.5" customHeight="1">
      <c r="B30" s="92"/>
    </row>
  </sheetData>
  <sheetProtection/>
  <mergeCells count="2">
    <mergeCell ref="A1:O1"/>
    <mergeCell ref="N3:O3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300" verticalDpi="3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1">
      <selection activeCell="A3" sqref="A3:A4"/>
    </sheetView>
  </sheetViews>
  <sheetFormatPr defaultColWidth="8.00390625" defaultRowHeight="12.75"/>
  <cols>
    <col min="1" max="1" width="5.8515625" style="16" customWidth="1"/>
    <col min="2" max="2" width="42.57421875" style="13" customWidth="1"/>
    <col min="3" max="7" width="11.00390625" style="13" customWidth="1"/>
    <col min="8" max="8" width="12.28125" style="13" customWidth="1"/>
    <col min="9" max="9" width="2.8515625" style="13" customWidth="1"/>
    <col min="10" max="16384" width="8.00390625" style="13" customWidth="1"/>
  </cols>
  <sheetData>
    <row r="2" spans="1:8" ht="39.75" customHeight="1">
      <c r="A2" s="760" t="s">
        <v>410</v>
      </c>
      <c r="B2" s="760"/>
      <c r="C2" s="760"/>
      <c r="D2" s="760"/>
      <c r="E2" s="760"/>
      <c r="F2" s="760"/>
      <c r="G2" s="760"/>
      <c r="H2" s="760"/>
    </row>
    <row r="3" spans="1:9" s="117" customFormat="1" ht="15.75" customHeight="1">
      <c r="A3" s="826" t="s">
        <v>690</v>
      </c>
      <c r="B3" s="116"/>
      <c r="C3" s="771"/>
      <c r="D3" s="771"/>
      <c r="G3" s="773"/>
      <c r="H3" s="773"/>
      <c r="I3" s="171"/>
    </row>
    <row r="4" spans="1:9" s="118" customFormat="1" ht="16.5" thickBot="1">
      <c r="A4" s="826" t="s">
        <v>691</v>
      </c>
      <c r="B4" s="123"/>
      <c r="C4" s="124"/>
      <c r="D4" s="170"/>
      <c r="G4" s="772" t="s">
        <v>409</v>
      </c>
      <c r="H4" s="772"/>
      <c r="I4" s="170"/>
    </row>
    <row r="5" spans="1:8" s="112" customFormat="1" ht="26.25" customHeight="1">
      <c r="A5" s="766" t="s">
        <v>195</v>
      </c>
      <c r="B5" s="765" t="s">
        <v>379</v>
      </c>
      <c r="C5" s="769" t="s">
        <v>380</v>
      </c>
      <c r="D5" s="769" t="s">
        <v>413</v>
      </c>
      <c r="E5" s="765" t="s">
        <v>381</v>
      </c>
      <c r="F5" s="765"/>
      <c r="G5" s="765"/>
      <c r="H5" s="763" t="s">
        <v>339</v>
      </c>
    </row>
    <row r="6" spans="1:8" s="113" customFormat="1" ht="32.25" customHeight="1">
      <c r="A6" s="767"/>
      <c r="B6" s="768"/>
      <c r="C6" s="768"/>
      <c r="D6" s="770"/>
      <c r="E6" s="142" t="s">
        <v>396</v>
      </c>
      <c r="F6" s="142" t="s">
        <v>411</v>
      </c>
      <c r="G6" s="142" t="s">
        <v>412</v>
      </c>
      <c r="H6" s="764"/>
    </row>
    <row r="7" spans="1:8" s="114" customFormat="1" ht="12.75" customHeight="1">
      <c r="A7" s="115" t="s">
        <v>99</v>
      </c>
      <c r="B7" s="143" t="s">
        <v>100</v>
      </c>
      <c r="C7" s="143" t="s">
        <v>101</v>
      </c>
      <c r="D7" s="143" t="s">
        <v>102</v>
      </c>
      <c r="E7" s="143" t="s">
        <v>103</v>
      </c>
      <c r="F7" s="143" t="s">
        <v>365</v>
      </c>
      <c r="G7" s="143" t="s">
        <v>382</v>
      </c>
      <c r="H7" s="144" t="s">
        <v>393</v>
      </c>
    </row>
    <row r="8" spans="1:8" ht="24.75" customHeight="1">
      <c r="A8" s="115" t="s">
        <v>106</v>
      </c>
      <c r="B8" s="145" t="s">
        <v>383</v>
      </c>
      <c r="C8" s="146"/>
      <c r="D8" s="147">
        <v>0</v>
      </c>
      <c r="E8" s="147">
        <v>0</v>
      </c>
      <c r="F8" s="147">
        <v>0</v>
      </c>
      <c r="G8" s="147">
        <v>0</v>
      </c>
      <c r="H8" s="148">
        <v>0</v>
      </c>
    </row>
    <row r="9" spans="1:9" ht="25.5" customHeight="1">
      <c r="A9" s="115" t="s">
        <v>107</v>
      </c>
      <c r="B9" s="145" t="s">
        <v>384</v>
      </c>
      <c r="C9" s="126"/>
      <c r="D9" s="147">
        <v>0</v>
      </c>
      <c r="E9" s="147">
        <v>0</v>
      </c>
      <c r="F9" s="147">
        <v>0</v>
      </c>
      <c r="G9" s="147">
        <v>0</v>
      </c>
      <c r="H9" s="148">
        <v>0</v>
      </c>
      <c r="I9" s="759"/>
    </row>
    <row r="10" spans="1:9" ht="19.5" customHeight="1">
      <c r="A10" s="115" t="s">
        <v>108</v>
      </c>
      <c r="B10" s="145" t="s">
        <v>385</v>
      </c>
      <c r="C10" s="149" t="s">
        <v>396</v>
      </c>
      <c r="D10" s="150">
        <f>+D11</f>
        <v>0</v>
      </c>
      <c r="E10" s="150">
        <v>739075</v>
      </c>
      <c r="F10" s="150">
        <f>+F11</f>
        <v>0</v>
      </c>
      <c r="G10" s="150">
        <f>+G11</f>
        <v>0</v>
      </c>
      <c r="H10" s="151">
        <f>SUM(D10:G10)</f>
        <v>739075</v>
      </c>
      <c r="I10" s="759"/>
    </row>
    <row r="11" spans="1:9" ht="19.5" customHeight="1">
      <c r="A11" s="115" t="s">
        <v>109</v>
      </c>
      <c r="B11" s="152"/>
      <c r="C11" s="126"/>
      <c r="D11" s="127"/>
      <c r="E11" s="127" t="s">
        <v>301</v>
      </c>
      <c r="F11" s="127"/>
      <c r="G11" s="127"/>
      <c r="H11" s="148">
        <f>SUM(D11:G11)</f>
        <v>0</v>
      </c>
      <c r="I11" s="759"/>
    </row>
    <row r="12" spans="1:9" ht="19.5" customHeight="1">
      <c r="A12" s="115" t="s">
        <v>110</v>
      </c>
      <c r="B12" s="145" t="s">
        <v>386</v>
      </c>
      <c r="C12" s="149" t="s">
        <v>396</v>
      </c>
      <c r="D12" s="150">
        <f>+D13</f>
        <v>0</v>
      </c>
      <c r="E12" s="150">
        <v>1491795</v>
      </c>
      <c r="F12" s="150">
        <v>0</v>
      </c>
      <c r="G12" s="150">
        <f>+G13</f>
        <v>0</v>
      </c>
      <c r="H12" s="151">
        <f>SUM(D12:G12)</f>
        <v>1491795</v>
      </c>
      <c r="I12" s="759"/>
    </row>
    <row r="13" spans="1:9" ht="19.5" customHeight="1">
      <c r="A13" s="115" t="s">
        <v>111</v>
      </c>
      <c r="B13" s="152"/>
      <c r="C13" s="126"/>
      <c r="D13" s="127"/>
      <c r="E13" s="127" t="s">
        <v>301</v>
      </c>
      <c r="F13" s="127"/>
      <c r="G13" s="127"/>
      <c r="H13" s="148">
        <f>SUM(D13:G13)</f>
        <v>0</v>
      </c>
      <c r="I13" s="759"/>
    </row>
    <row r="14" spans="1:9" ht="19.5" customHeight="1">
      <c r="A14" s="115" t="s">
        <v>112</v>
      </c>
      <c r="B14" s="153" t="s">
        <v>387</v>
      </c>
      <c r="C14" s="149" t="s">
        <v>396</v>
      </c>
      <c r="D14" s="150">
        <f>SUM(D15:D16)</f>
        <v>0</v>
      </c>
      <c r="E14" s="150">
        <f>SUM(E15:E16)</f>
        <v>638531</v>
      </c>
      <c r="F14" s="150">
        <f>SUM(F15:F16)</f>
        <v>631791</v>
      </c>
      <c r="G14" s="150">
        <f>SUM(G15:G16)</f>
        <v>0</v>
      </c>
      <c r="H14" s="151">
        <f>H15+H16</f>
        <v>1270322</v>
      </c>
      <c r="I14" s="759"/>
    </row>
    <row r="15" spans="1:9" ht="19.5" customHeight="1">
      <c r="A15" s="115" t="s">
        <v>113</v>
      </c>
      <c r="B15" s="153"/>
      <c r="C15" s="154"/>
      <c r="D15" s="155">
        <f>-B15</f>
        <v>0</v>
      </c>
      <c r="E15" s="185" t="s">
        <v>301</v>
      </c>
      <c r="F15" s="185" t="s">
        <v>301</v>
      </c>
      <c r="G15" s="185" t="s">
        <v>301</v>
      </c>
      <c r="H15" s="156">
        <f>SUM(D15:G15)</f>
        <v>0</v>
      </c>
      <c r="I15" s="759"/>
    </row>
    <row r="16" spans="1:9" ht="19.5" customHeight="1">
      <c r="A16" s="115" t="s">
        <v>114</v>
      </c>
      <c r="B16" s="152" t="s">
        <v>388</v>
      </c>
      <c r="C16" s="188" t="s">
        <v>396</v>
      </c>
      <c r="D16" s="155">
        <v>0</v>
      </c>
      <c r="E16" s="127">
        <v>638531</v>
      </c>
      <c r="F16" s="127">
        <v>631791</v>
      </c>
      <c r="G16" s="127"/>
      <c r="H16" s="148">
        <f>SUM(D16:G16)</f>
        <v>1270322</v>
      </c>
      <c r="I16" s="759"/>
    </row>
    <row r="17" spans="1:9" s="125" customFormat="1" ht="19.5" customHeight="1" thickBot="1">
      <c r="A17" s="761" t="s">
        <v>460</v>
      </c>
      <c r="B17" s="762"/>
      <c r="C17" s="157"/>
      <c r="D17" s="158">
        <f>+D8+D9+D10+D12+D14</f>
        <v>0</v>
      </c>
      <c r="E17" s="158">
        <f>+E8+E9+E10+E12+E14</f>
        <v>2869401</v>
      </c>
      <c r="F17" s="158">
        <f>+F8+F9+F10+F12+F14</f>
        <v>631791</v>
      </c>
      <c r="G17" s="158">
        <f>+G8+G9+G10+G12+G14</f>
        <v>0</v>
      </c>
      <c r="H17" s="159">
        <f>+H8+H9+H10+H12+H14</f>
        <v>3501192</v>
      </c>
      <c r="I17" s="759"/>
    </row>
  </sheetData>
  <sheetProtection/>
  <mergeCells count="12">
    <mergeCell ref="G4:H4"/>
    <mergeCell ref="G3:H3"/>
    <mergeCell ref="I9:I17"/>
    <mergeCell ref="A2:H2"/>
    <mergeCell ref="A17:B17"/>
    <mergeCell ref="H5:H6"/>
    <mergeCell ref="E5:G5"/>
    <mergeCell ref="A5:A6"/>
    <mergeCell ref="B5:B6"/>
    <mergeCell ref="C5:C6"/>
    <mergeCell ref="D5:D6"/>
    <mergeCell ref="C3:D3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L36"/>
  <sheetViews>
    <sheetView zoomScale="120" zoomScaleNormal="120" zoomScalePageLayoutView="0" workbookViewId="0" topLeftCell="A1">
      <selection activeCell="A2" sqref="A2:D3"/>
    </sheetView>
  </sheetViews>
  <sheetFormatPr defaultColWidth="8.00390625" defaultRowHeight="12.75"/>
  <cols>
    <col min="1" max="1" width="4.8515625" style="93" customWidth="1"/>
    <col min="2" max="2" width="30.57421875" style="93" customWidth="1"/>
    <col min="3" max="4" width="12.00390625" style="93" customWidth="1"/>
    <col min="5" max="8" width="12.57421875" style="93" customWidth="1"/>
    <col min="9" max="9" width="13.00390625" style="93" customWidth="1"/>
    <col min="10" max="10" width="8.8515625" style="93" customWidth="1"/>
    <col min="11" max="11" width="9.8515625" style="93" customWidth="1"/>
    <col min="12" max="16384" width="8.00390625" style="93" customWidth="1"/>
  </cols>
  <sheetData>
    <row r="1" spans="1:9" s="174" customFormat="1" ht="48.75" customHeight="1">
      <c r="A1" s="808" t="s">
        <v>415</v>
      </c>
      <c r="B1" s="808"/>
      <c r="C1" s="808"/>
      <c r="D1" s="808"/>
      <c r="E1" s="808"/>
      <c r="F1" s="808"/>
      <c r="G1" s="808"/>
      <c r="H1" s="808"/>
      <c r="I1" s="808"/>
    </row>
    <row r="2" spans="1:12" s="117" customFormat="1" ht="15.75" customHeight="1">
      <c r="A2" s="827" t="s">
        <v>692</v>
      </c>
      <c r="B2" s="828"/>
      <c r="C2" s="828"/>
      <c r="D2" s="828"/>
      <c r="E2" s="773" t="s">
        <v>667</v>
      </c>
      <c r="F2" s="773"/>
      <c r="G2" s="773"/>
      <c r="H2" s="773"/>
      <c r="I2" s="773"/>
      <c r="J2" s="172"/>
      <c r="L2" s="171"/>
    </row>
    <row r="3" spans="1:12" s="118" customFormat="1" ht="15.75" customHeight="1">
      <c r="A3" s="826" t="s">
        <v>693</v>
      </c>
      <c r="B3" s="123"/>
      <c r="C3" s="124"/>
      <c r="D3" s="170"/>
      <c r="E3" s="792" t="s">
        <v>409</v>
      </c>
      <c r="F3" s="792"/>
      <c r="G3" s="792"/>
      <c r="H3" s="792"/>
      <c r="I3" s="792"/>
      <c r="J3" s="173"/>
      <c r="L3" s="170"/>
    </row>
    <row r="4" spans="1:10" ht="15.75" customHeight="1">
      <c r="A4" s="786" t="s">
        <v>414</v>
      </c>
      <c r="B4" s="786"/>
      <c r="C4" s="786"/>
      <c r="D4" s="786"/>
      <c r="E4" s="786"/>
      <c r="F4" s="615"/>
      <c r="G4" s="615"/>
      <c r="H4" s="615"/>
      <c r="I4" s="96"/>
      <c r="J4" s="97"/>
    </row>
    <row r="5" spans="1:10" ht="15.75" customHeight="1" thickBot="1">
      <c r="A5" s="94"/>
      <c r="B5" s="94"/>
      <c r="C5" s="95"/>
      <c r="D5" s="95"/>
      <c r="E5" s="96"/>
      <c r="F5" s="96"/>
      <c r="G5" s="96"/>
      <c r="H5" s="96"/>
      <c r="I5" s="96"/>
      <c r="J5" s="97"/>
    </row>
    <row r="6" spans="1:10" ht="22.5" customHeight="1">
      <c r="A6" s="110" t="s">
        <v>361</v>
      </c>
      <c r="B6" s="796" t="s">
        <v>376</v>
      </c>
      <c r="C6" s="796"/>
      <c r="D6" s="796"/>
      <c r="E6" s="809" t="s">
        <v>377</v>
      </c>
      <c r="F6" s="810"/>
      <c r="G6" s="810"/>
      <c r="H6" s="810"/>
      <c r="I6" s="811"/>
      <c r="J6" s="97"/>
    </row>
    <row r="7" spans="1:10" ht="15.75" customHeight="1">
      <c r="A7" s="111" t="s">
        <v>99</v>
      </c>
      <c r="B7" s="791" t="s">
        <v>100</v>
      </c>
      <c r="C7" s="791"/>
      <c r="D7" s="791"/>
      <c r="E7" s="791" t="s">
        <v>101</v>
      </c>
      <c r="F7" s="797"/>
      <c r="G7" s="797"/>
      <c r="H7" s="797"/>
      <c r="I7" s="798"/>
      <c r="J7" s="97"/>
    </row>
    <row r="8" spans="1:10" ht="15.75" customHeight="1">
      <c r="A8" s="111" t="s">
        <v>106</v>
      </c>
      <c r="B8" s="782"/>
      <c r="C8" s="782"/>
      <c r="D8" s="782"/>
      <c r="E8" s="783"/>
      <c r="F8" s="784"/>
      <c r="G8" s="784"/>
      <c r="H8" s="784"/>
      <c r="I8" s="785"/>
      <c r="J8" s="97"/>
    </row>
    <row r="9" spans="1:10" ht="15.75" customHeight="1">
      <c r="A9" s="111" t="s">
        <v>107</v>
      </c>
      <c r="B9" s="782"/>
      <c r="C9" s="782"/>
      <c r="D9" s="782"/>
      <c r="E9" s="783"/>
      <c r="F9" s="784"/>
      <c r="G9" s="784"/>
      <c r="H9" s="784"/>
      <c r="I9" s="785"/>
      <c r="J9" s="97"/>
    </row>
    <row r="10" spans="1:10" ht="15.75" customHeight="1">
      <c r="A10" s="111" t="s">
        <v>108</v>
      </c>
      <c r="B10" s="782"/>
      <c r="C10" s="782"/>
      <c r="D10" s="782"/>
      <c r="E10" s="783"/>
      <c r="F10" s="784"/>
      <c r="G10" s="784"/>
      <c r="H10" s="784"/>
      <c r="I10" s="785"/>
      <c r="J10" s="97"/>
    </row>
    <row r="11" spans="1:10" ht="25.5" customHeight="1" thickBot="1">
      <c r="A11" s="119" t="s">
        <v>109</v>
      </c>
      <c r="B11" s="787" t="s">
        <v>378</v>
      </c>
      <c r="C11" s="787"/>
      <c r="D11" s="787"/>
      <c r="E11" s="793">
        <f>SUM(E8:E10)</f>
        <v>0</v>
      </c>
      <c r="F11" s="794"/>
      <c r="G11" s="794"/>
      <c r="H11" s="794"/>
      <c r="I11" s="795"/>
      <c r="J11" s="97"/>
    </row>
    <row r="12" spans="1:10" ht="25.5" customHeight="1">
      <c r="A12" s="120"/>
      <c r="B12" s="121"/>
      <c r="C12" s="121"/>
      <c r="D12" s="121"/>
      <c r="E12" s="122"/>
      <c r="F12" s="122"/>
      <c r="G12" s="122"/>
      <c r="H12" s="122"/>
      <c r="I12" s="122"/>
      <c r="J12" s="97"/>
    </row>
    <row r="13" spans="1:10" ht="15.75" customHeight="1">
      <c r="A13" s="786" t="s">
        <v>389</v>
      </c>
      <c r="B13" s="786"/>
      <c r="C13" s="786"/>
      <c r="D13" s="786"/>
      <c r="E13" s="786"/>
      <c r="F13" s="786"/>
      <c r="G13" s="786"/>
      <c r="H13" s="786"/>
      <c r="I13" s="786"/>
      <c r="J13" s="97"/>
    </row>
    <row r="14" spans="1:10" ht="15.75" customHeight="1" thickBot="1">
      <c r="A14" s="94"/>
      <c r="B14" s="94"/>
      <c r="C14" s="95"/>
      <c r="D14" s="95"/>
      <c r="E14" s="96"/>
      <c r="F14" s="96"/>
      <c r="G14" s="96"/>
      <c r="H14" s="96"/>
      <c r="I14" s="96"/>
      <c r="J14" s="97"/>
    </row>
    <row r="15" spans="1:9" ht="15" customHeight="1">
      <c r="A15" s="799" t="s">
        <v>361</v>
      </c>
      <c r="B15" s="788" t="s">
        <v>362</v>
      </c>
      <c r="C15" s="776" t="s">
        <v>363</v>
      </c>
      <c r="D15" s="777"/>
      <c r="E15" s="778"/>
      <c r="F15" s="616"/>
      <c r="G15" s="616"/>
      <c r="H15" s="616"/>
      <c r="I15" s="779" t="s">
        <v>364</v>
      </c>
    </row>
    <row r="16" spans="1:9" ht="13.5" customHeight="1" thickBot="1">
      <c r="A16" s="800"/>
      <c r="B16" s="789"/>
      <c r="C16" s="98" t="s">
        <v>411</v>
      </c>
      <c r="D16" s="98" t="s">
        <v>412</v>
      </c>
      <c r="E16" s="98" t="s">
        <v>422</v>
      </c>
      <c r="F16" s="618"/>
      <c r="G16" s="618"/>
      <c r="H16" s="618"/>
      <c r="I16" s="780"/>
    </row>
    <row r="17" spans="1:9" ht="15.75" thickBot="1">
      <c r="A17" s="685" t="s">
        <v>99</v>
      </c>
      <c r="B17" s="99" t="s">
        <v>100</v>
      </c>
      <c r="C17" s="100" t="s">
        <v>101</v>
      </c>
      <c r="D17" s="100" t="s">
        <v>102</v>
      </c>
      <c r="E17" s="100" t="s">
        <v>103</v>
      </c>
      <c r="F17" s="619" t="s">
        <v>365</v>
      </c>
      <c r="G17" s="619" t="s">
        <v>382</v>
      </c>
      <c r="H17" s="619" t="s">
        <v>447</v>
      </c>
      <c r="I17" s="101" t="s">
        <v>448</v>
      </c>
    </row>
    <row r="18" spans="1:9" ht="24.75">
      <c r="A18" s="102" t="s">
        <v>106</v>
      </c>
      <c r="B18" s="686" t="s">
        <v>420</v>
      </c>
      <c r="C18" s="687">
        <v>0</v>
      </c>
      <c r="D18" s="687">
        <v>0</v>
      </c>
      <c r="E18" s="688">
        <v>0</v>
      </c>
      <c r="F18" s="689"/>
      <c r="G18" s="689"/>
      <c r="H18" s="689"/>
      <c r="I18" s="191">
        <f>SUM(C18:E18)</f>
        <v>0</v>
      </c>
    </row>
    <row r="19" spans="1:9" ht="15">
      <c r="A19" s="103" t="s">
        <v>107</v>
      </c>
      <c r="B19" s="189" t="s">
        <v>372</v>
      </c>
      <c r="C19" s="190">
        <v>0</v>
      </c>
      <c r="D19" s="190">
        <v>0</v>
      </c>
      <c r="E19" s="683">
        <v>0</v>
      </c>
      <c r="F19" s="684"/>
      <c r="G19" s="684"/>
      <c r="H19" s="684"/>
      <c r="I19" s="192">
        <f>SUM(C19:E19)</f>
        <v>0</v>
      </c>
    </row>
    <row r="20" spans="1:9" ht="15">
      <c r="A20" s="103" t="s">
        <v>108</v>
      </c>
      <c r="B20" s="104"/>
      <c r="C20" s="193"/>
      <c r="D20" s="193"/>
      <c r="E20" s="193"/>
      <c r="F20" s="620"/>
      <c r="G20" s="620"/>
      <c r="H20" s="620"/>
      <c r="I20" s="192">
        <f>SUM(C20:E20)</f>
        <v>0</v>
      </c>
    </row>
    <row r="21" spans="1:9" ht="15">
      <c r="A21" s="103" t="s">
        <v>109</v>
      </c>
      <c r="B21" s="104"/>
      <c r="C21" s="193"/>
      <c r="D21" s="193"/>
      <c r="E21" s="193"/>
      <c r="F21" s="620"/>
      <c r="G21" s="620"/>
      <c r="H21" s="620"/>
      <c r="I21" s="192">
        <f>SUM(C21:E21)</f>
        <v>0</v>
      </c>
    </row>
    <row r="22" spans="1:9" ht="15.75" thickBot="1">
      <c r="A22" s="105" t="s">
        <v>110</v>
      </c>
      <c r="B22" s="106"/>
      <c r="C22" s="194"/>
      <c r="D22" s="194"/>
      <c r="E22" s="194"/>
      <c r="F22" s="621"/>
      <c r="G22" s="621"/>
      <c r="H22" s="621"/>
      <c r="I22" s="192">
        <f>SUM(C22:E22)</f>
        <v>0</v>
      </c>
    </row>
    <row r="23" spans="1:9" s="109" customFormat="1" ht="15" thickBot="1">
      <c r="A23" s="107" t="s">
        <v>111</v>
      </c>
      <c r="B23" s="108" t="s">
        <v>366</v>
      </c>
      <c r="C23" s="195">
        <f>SUM(C18:C22)</f>
        <v>0</v>
      </c>
      <c r="D23" s="195">
        <f>SUM(D18:D22)</f>
        <v>0</v>
      </c>
      <c r="E23" s="195">
        <f>SUM(E18:E22)</f>
        <v>0</v>
      </c>
      <c r="F23" s="622"/>
      <c r="G23" s="622"/>
      <c r="H23" s="622"/>
      <c r="I23" s="196">
        <f>SUM(I18:I22)</f>
        <v>0</v>
      </c>
    </row>
    <row r="24" spans="1:9" s="109" customFormat="1" ht="14.25">
      <c r="A24" s="132"/>
      <c r="B24" s="133"/>
      <c r="C24" s="134"/>
      <c r="D24" s="134"/>
      <c r="E24" s="134"/>
      <c r="F24" s="134"/>
      <c r="G24" s="134"/>
      <c r="H24" s="134"/>
      <c r="I24" s="134"/>
    </row>
    <row r="25" spans="1:9" s="135" customFormat="1" ht="30.75" customHeight="1">
      <c r="A25" s="790" t="s">
        <v>390</v>
      </c>
      <c r="B25" s="790"/>
      <c r="C25" s="790"/>
      <c r="D25" s="790"/>
      <c r="E25" s="790"/>
      <c r="F25" s="790"/>
      <c r="G25" s="790"/>
      <c r="H25" s="790"/>
      <c r="I25" s="790"/>
    </row>
    <row r="26" ht="15.75" thickBot="1"/>
    <row r="27" spans="1:9" ht="32.25" thickBot="1">
      <c r="A27" s="128" t="s">
        <v>361</v>
      </c>
      <c r="B27" s="774" t="s">
        <v>367</v>
      </c>
      <c r="C27" s="775"/>
      <c r="D27" s="775"/>
      <c r="E27" s="775"/>
      <c r="F27" s="128" t="s">
        <v>407</v>
      </c>
      <c r="G27" s="624" t="s">
        <v>606</v>
      </c>
      <c r="H27" s="625" t="s">
        <v>669</v>
      </c>
      <c r="I27" s="634" t="s">
        <v>670</v>
      </c>
    </row>
    <row r="28" spans="1:9" ht="15">
      <c r="A28" s="129" t="s">
        <v>99</v>
      </c>
      <c r="B28" s="802" t="s">
        <v>100</v>
      </c>
      <c r="C28" s="803"/>
      <c r="D28" s="803"/>
      <c r="E28" s="804"/>
      <c r="F28" s="259" t="s">
        <v>101</v>
      </c>
      <c r="G28" s="259" t="s">
        <v>102</v>
      </c>
      <c r="H28" s="259" t="s">
        <v>103</v>
      </c>
      <c r="I28" s="259" t="s">
        <v>365</v>
      </c>
    </row>
    <row r="29" spans="1:9" ht="15">
      <c r="A29" s="137" t="s">
        <v>106</v>
      </c>
      <c r="B29" s="136" t="s">
        <v>368</v>
      </c>
      <c r="C29" s="130"/>
      <c r="D29" s="131"/>
      <c r="E29" s="131"/>
      <c r="F29" s="186">
        <v>8485000</v>
      </c>
      <c r="G29" s="626">
        <v>8685000</v>
      </c>
      <c r="H29" s="626">
        <v>-357290</v>
      </c>
      <c r="I29" s="626">
        <v>8327710</v>
      </c>
    </row>
    <row r="30" spans="1:9" ht="23.25" customHeight="1">
      <c r="A30" s="137" t="s">
        <v>107</v>
      </c>
      <c r="B30" s="805" t="s">
        <v>369</v>
      </c>
      <c r="C30" s="806"/>
      <c r="D30" s="806"/>
      <c r="E30" s="807"/>
      <c r="F30" s="187">
        <v>0</v>
      </c>
      <c r="G30" s="187">
        <v>0</v>
      </c>
      <c r="H30" s="187">
        <v>0</v>
      </c>
      <c r="I30" s="187">
        <v>0</v>
      </c>
    </row>
    <row r="31" spans="1:9" ht="15">
      <c r="A31" s="137" t="s">
        <v>108</v>
      </c>
      <c r="B31" s="805" t="s">
        <v>370</v>
      </c>
      <c r="C31" s="806"/>
      <c r="D31" s="806"/>
      <c r="E31" s="807"/>
      <c r="F31" s="187">
        <v>0</v>
      </c>
      <c r="G31" s="187">
        <v>0</v>
      </c>
      <c r="H31" s="187">
        <v>0</v>
      </c>
      <c r="I31" s="187">
        <v>0</v>
      </c>
    </row>
    <row r="32" spans="1:9" ht="30" customHeight="1">
      <c r="A32" s="137" t="s">
        <v>109</v>
      </c>
      <c r="B32" s="805" t="s">
        <v>371</v>
      </c>
      <c r="C32" s="806"/>
      <c r="D32" s="806"/>
      <c r="E32" s="807"/>
      <c r="F32" s="186">
        <v>0</v>
      </c>
      <c r="G32" s="626">
        <v>505920</v>
      </c>
      <c r="H32" s="626">
        <v>0</v>
      </c>
      <c r="I32" s="626">
        <v>505920</v>
      </c>
    </row>
    <row r="33" spans="1:9" ht="15">
      <c r="A33" s="137" t="s">
        <v>110</v>
      </c>
      <c r="B33" s="805" t="s">
        <v>372</v>
      </c>
      <c r="C33" s="806"/>
      <c r="D33" s="806"/>
      <c r="E33" s="807"/>
      <c r="F33" s="186">
        <v>10000</v>
      </c>
      <c r="G33" s="626">
        <v>10000</v>
      </c>
      <c r="H33" s="626">
        <v>-8953</v>
      </c>
      <c r="I33" s="626">
        <v>1047</v>
      </c>
    </row>
    <row r="34" spans="1:9" ht="17.25" customHeight="1" thickBot="1">
      <c r="A34" s="138" t="s">
        <v>111</v>
      </c>
      <c r="B34" s="781" t="s">
        <v>373</v>
      </c>
      <c r="C34" s="781"/>
      <c r="D34" s="781"/>
      <c r="E34" s="781"/>
      <c r="F34" s="628">
        <v>0</v>
      </c>
      <c r="G34" s="629" t="s">
        <v>301</v>
      </c>
      <c r="H34" s="629" t="s">
        <v>301</v>
      </c>
      <c r="I34" s="629" t="s">
        <v>301</v>
      </c>
    </row>
    <row r="35" spans="1:9" ht="29.25" customHeight="1" thickBot="1">
      <c r="A35" s="627" t="s">
        <v>374</v>
      </c>
      <c r="B35" s="630"/>
      <c r="C35" s="631"/>
      <c r="D35" s="631"/>
      <c r="E35" s="631"/>
      <c r="F35" s="632">
        <f>SUM(F29:F34)</f>
        <v>8495000</v>
      </c>
      <c r="G35" s="632">
        <f>SUM(G29:G34)</f>
        <v>9200920</v>
      </c>
      <c r="H35" s="632">
        <f>SUM(H29:H34)</f>
        <v>-366243</v>
      </c>
      <c r="I35" s="632">
        <f>SUM(I29:I34)</f>
        <v>8834677</v>
      </c>
    </row>
    <row r="36" spans="1:8" ht="27" customHeight="1">
      <c r="A36" s="801" t="s">
        <v>375</v>
      </c>
      <c r="B36" s="801"/>
      <c r="C36" s="801"/>
      <c r="D36" s="801"/>
      <c r="E36" s="801"/>
      <c r="F36" s="623"/>
      <c r="G36" s="623"/>
      <c r="H36" s="623"/>
    </row>
  </sheetData>
  <sheetProtection/>
  <mergeCells count="31">
    <mergeCell ref="A1:I1"/>
    <mergeCell ref="E6:I6"/>
    <mergeCell ref="E2:I2"/>
    <mergeCell ref="B9:D9"/>
    <mergeCell ref="B10:D10"/>
    <mergeCell ref="A2:D2"/>
    <mergeCell ref="A36:E36"/>
    <mergeCell ref="B28:E28"/>
    <mergeCell ref="B30:E30"/>
    <mergeCell ref="B31:E31"/>
    <mergeCell ref="B32:E32"/>
    <mergeCell ref="B33:E33"/>
    <mergeCell ref="A25:I25"/>
    <mergeCell ref="B7:D7"/>
    <mergeCell ref="E3:I3"/>
    <mergeCell ref="E11:I11"/>
    <mergeCell ref="B6:D6"/>
    <mergeCell ref="E10:I10"/>
    <mergeCell ref="A4:E4"/>
    <mergeCell ref="E7:I7"/>
    <mergeCell ref="A15:A16"/>
    <mergeCell ref="B27:E27"/>
    <mergeCell ref="C15:E15"/>
    <mergeCell ref="I15:I16"/>
    <mergeCell ref="B34:E34"/>
    <mergeCell ref="B8:D8"/>
    <mergeCell ref="E9:I9"/>
    <mergeCell ref="A13:I13"/>
    <mergeCell ref="B11:D11"/>
    <mergeCell ref="E8:I8"/>
    <mergeCell ref="B15:B16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Aniko</cp:lastModifiedBy>
  <cp:lastPrinted>2017-02-23T17:40:36Z</cp:lastPrinted>
  <dcterms:created xsi:type="dcterms:W3CDTF">2014-10-28T13:28:45Z</dcterms:created>
  <dcterms:modified xsi:type="dcterms:W3CDTF">2017-02-23T17:43:06Z</dcterms:modified>
  <cp:category/>
  <cp:version/>
  <cp:contentType/>
  <cp:contentStatus/>
</cp:coreProperties>
</file>